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28" i="1" l="1"/>
  <c r="Q227" i="1"/>
  <c r="F226" i="1"/>
  <c r="F227" i="1" s="1"/>
  <c r="E226" i="1"/>
  <c r="E227" i="1" s="1"/>
  <c r="D226" i="1"/>
  <c r="D227" i="1" s="1"/>
  <c r="D228" i="1" s="1"/>
  <c r="G225" i="1"/>
  <c r="G224" i="1"/>
  <c r="G223" i="1"/>
  <c r="G222" i="1"/>
  <c r="G221" i="1"/>
  <c r="G226" i="1" s="1"/>
  <c r="G227" i="1" s="1"/>
  <c r="G228" i="1" s="1"/>
  <c r="Q220" i="1"/>
  <c r="G220" i="1"/>
  <c r="Q217" i="1"/>
  <c r="D217" i="1"/>
  <c r="F216" i="1"/>
  <c r="E216" i="1"/>
  <c r="D216" i="1"/>
  <c r="Q210" i="1"/>
  <c r="D208" i="1"/>
  <c r="F207" i="1"/>
  <c r="F205" i="1"/>
  <c r="F208" i="1" s="1"/>
  <c r="F204" i="1"/>
  <c r="E208" i="1" s="1"/>
  <c r="F203" i="1"/>
  <c r="F202" i="1"/>
  <c r="F200" i="1"/>
  <c r="E200" i="1"/>
  <c r="D200" i="1"/>
  <c r="F199" i="1"/>
  <c r="J198" i="1"/>
  <c r="F198" i="1"/>
  <c r="J197" i="1"/>
  <c r="E194" i="1"/>
  <c r="D194" i="1"/>
  <c r="F193" i="1"/>
  <c r="F192" i="1"/>
  <c r="F194" i="1" s="1"/>
  <c r="F191" i="1"/>
  <c r="E191" i="1"/>
  <c r="D191" i="1"/>
  <c r="E177" i="1"/>
  <c r="F176" i="1"/>
  <c r="D176" i="1"/>
  <c r="D175" i="1"/>
  <c r="F175" i="1" s="1"/>
  <c r="F174" i="1"/>
  <c r="D174" i="1"/>
  <c r="D173" i="1"/>
  <c r="F173" i="1" s="1"/>
  <c r="F172" i="1"/>
  <c r="D172" i="1"/>
  <c r="D171" i="1"/>
  <c r="F171" i="1" s="1"/>
  <c r="F170" i="1"/>
  <c r="D170" i="1"/>
  <c r="D169" i="1"/>
  <c r="F169" i="1" s="1"/>
  <c r="F168" i="1"/>
  <c r="D168" i="1"/>
  <c r="D167" i="1"/>
  <c r="F167" i="1" s="1"/>
  <c r="F166" i="1"/>
  <c r="D166" i="1"/>
  <c r="D165" i="1"/>
  <c r="F165" i="1" s="1"/>
  <c r="F164" i="1"/>
  <c r="D164" i="1"/>
  <c r="D163" i="1"/>
  <c r="F163" i="1" s="1"/>
  <c r="F162" i="1"/>
  <c r="D162" i="1"/>
  <c r="D161" i="1"/>
  <c r="F161" i="1" s="1"/>
  <c r="F160" i="1"/>
  <c r="D160" i="1"/>
  <c r="D159" i="1"/>
  <c r="F159" i="1" s="1"/>
  <c r="F158" i="1"/>
  <c r="D158" i="1"/>
  <c r="D157" i="1"/>
  <c r="F157" i="1" s="1"/>
  <c r="F156" i="1"/>
  <c r="D156" i="1"/>
  <c r="D155" i="1"/>
  <c r="F155" i="1" s="1"/>
  <c r="F154" i="1"/>
  <c r="D154" i="1"/>
  <c r="D153" i="1"/>
  <c r="F153" i="1" s="1"/>
  <c r="F152" i="1"/>
  <c r="D152" i="1"/>
  <c r="D151" i="1"/>
  <c r="F151" i="1" s="1"/>
  <c r="F150" i="1"/>
  <c r="D150" i="1"/>
  <c r="D149" i="1"/>
  <c r="D177" i="1" s="1"/>
  <c r="E148" i="1"/>
  <c r="F147" i="1"/>
  <c r="D147" i="1"/>
  <c r="D146" i="1"/>
  <c r="F146" i="1" s="1"/>
  <c r="F145" i="1"/>
  <c r="D145" i="1"/>
  <c r="D144" i="1"/>
  <c r="F144" i="1" s="1"/>
  <c r="F143" i="1"/>
  <c r="D143" i="1"/>
  <c r="D142" i="1"/>
  <c r="F142" i="1" s="1"/>
  <c r="F141" i="1"/>
  <c r="D141" i="1"/>
  <c r="D140" i="1"/>
  <c r="F140" i="1" s="1"/>
  <c r="F139" i="1"/>
  <c r="D139" i="1"/>
  <c r="D138" i="1"/>
  <c r="F138" i="1" s="1"/>
  <c r="F137" i="1"/>
  <c r="D137" i="1"/>
  <c r="D136" i="1"/>
  <c r="F136" i="1" s="1"/>
  <c r="F135" i="1"/>
  <c r="D135" i="1"/>
  <c r="D134" i="1"/>
  <c r="F134" i="1" s="1"/>
  <c r="F133" i="1"/>
  <c r="D133" i="1"/>
  <c r="D148" i="1" s="1"/>
  <c r="F131" i="1"/>
  <c r="E131" i="1"/>
  <c r="D131" i="1"/>
  <c r="F130" i="1"/>
  <c r="D130" i="1"/>
  <c r="E129" i="1"/>
  <c r="D129" i="1"/>
  <c r="F129" i="1" s="1"/>
  <c r="F128" i="1"/>
  <c r="D128" i="1"/>
  <c r="E127" i="1"/>
  <c r="D127" i="1"/>
  <c r="F127" i="1" s="1"/>
  <c r="E126" i="1"/>
  <c r="D126" i="1"/>
  <c r="F126" i="1" s="1"/>
  <c r="F125" i="1"/>
  <c r="E125" i="1"/>
  <c r="D125" i="1"/>
  <c r="F124" i="1"/>
  <c r="D124" i="1"/>
  <c r="D123" i="1"/>
  <c r="F123" i="1" s="1"/>
  <c r="F122" i="1"/>
  <c r="D122" i="1"/>
  <c r="D121" i="1"/>
  <c r="F121" i="1" s="1"/>
  <c r="F120" i="1"/>
  <c r="D120" i="1"/>
  <c r="D119" i="1"/>
  <c r="F119" i="1" s="1"/>
  <c r="F118" i="1"/>
  <c r="D118" i="1"/>
  <c r="D117" i="1"/>
  <c r="F117" i="1" s="1"/>
  <c r="F116" i="1"/>
  <c r="D116" i="1"/>
  <c r="D115" i="1"/>
  <c r="F115" i="1" s="1"/>
  <c r="F114" i="1"/>
  <c r="E114" i="1"/>
  <c r="D114" i="1"/>
  <c r="D113" i="1"/>
  <c r="D132" i="1" s="1"/>
  <c r="F112" i="1"/>
  <c r="E112" i="1"/>
  <c r="D112" i="1"/>
  <c r="D110" i="1"/>
  <c r="F110" i="1" s="1"/>
  <c r="F109" i="1"/>
  <c r="E109" i="1"/>
  <c r="D109" i="1"/>
  <c r="F108" i="1"/>
  <c r="D108" i="1"/>
  <c r="D107" i="1"/>
  <c r="F107" i="1" s="1"/>
  <c r="F106" i="1"/>
  <c r="D106" i="1"/>
  <c r="D105" i="1"/>
  <c r="F105" i="1" s="1"/>
  <c r="F104" i="1"/>
  <c r="E104" i="1"/>
  <c r="E111" i="1" s="1"/>
  <c r="E132" i="1" s="1"/>
  <c r="D104" i="1"/>
  <c r="D103" i="1"/>
  <c r="F103" i="1" s="1"/>
  <c r="F102" i="1"/>
  <c r="E102" i="1"/>
  <c r="D102" i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E87" i="1"/>
  <c r="D87" i="1"/>
  <c r="Q86" i="1"/>
  <c r="F86" i="1"/>
  <c r="E86" i="1"/>
  <c r="F85" i="1"/>
  <c r="F84" i="1"/>
  <c r="F87" i="1" s="1"/>
  <c r="D82" i="1"/>
  <c r="F81" i="1"/>
  <c r="F80" i="1"/>
  <c r="F79" i="1"/>
  <c r="F78" i="1"/>
  <c r="F77" i="1"/>
  <c r="F76" i="1"/>
  <c r="F82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D27" i="1"/>
  <c r="F27" i="1" s="1"/>
  <c r="D26" i="1"/>
  <c r="F26" i="1" s="1"/>
  <c r="D25" i="1"/>
  <c r="F25" i="1" s="1"/>
  <c r="F24" i="1"/>
  <c r="E24" i="1"/>
  <c r="D24" i="1"/>
  <c r="D23" i="1"/>
  <c r="F23" i="1" s="1"/>
  <c r="F22" i="1"/>
  <c r="D22" i="1"/>
  <c r="F21" i="1"/>
  <c r="F20" i="1"/>
  <c r="E20" i="1"/>
  <c r="D19" i="1"/>
  <c r="F19" i="1" s="1"/>
  <c r="D18" i="1"/>
  <c r="D73" i="1" s="1"/>
  <c r="H17" i="1"/>
  <c r="F17" i="1"/>
  <c r="F16" i="1"/>
  <c r="E16" i="1"/>
  <c r="F15" i="1"/>
  <c r="E15" i="1"/>
  <c r="E73" i="1" s="1"/>
  <c r="Q12" i="1"/>
  <c r="P12" i="1"/>
  <c r="O12" i="1"/>
  <c r="N12" i="1"/>
  <c r="M12" i="1"/>
  <c r="L12" i="1"/>
  <c r="K12" i="1"/>
  <c r="J12" i="1"/>
  <c r="I12" i="1"/>
  <c r="H12" i="1"/>
  <c r="F12" i="1"/>
  <c r="E217" i="1" l="1"/>
  <c r="F111" i="1"/>
  <c r="F132" i="1"/>
  <c r="F195" i="1" s="1"/>
  <c r="F217" i="1" s="1"/>
  <c r="F228" i="1" s="1"/>
  <c r="E195" i="1"/>
  <c r="F148" i="1"/>
  <c r="E228" i="1"/>
  <c r="F113" i="1"/>
  <c r="F149" i="1"/>
  <c r="F177" i="1" s="1"/>
  <c r="D111" i="1"/>
  <c r="D195" i="1" s="1"/>
  <c r="F18" i="1"/>
  <c r="F73" i="1" s="1"/>
</calcChain>
</file>

<file path=xl/sharedStrings.xml><?xml version="1.0" encoding="utf-8"?>
<sst xmlns="http://schemas.openxmlformats.org/spreadsheetml/2006/main" count="712" uniqueCount="259">
  <si>
    <t>УТВЕРЖДАЮ:</t>
  </si>
  <si>
    <t>Директор ООО "ЖРЭУ №1"</t>
  </si>
  <si>
    <t>_________________К. И. Щепеткин</t>
  </si>
  <si>
    <t xml:space="preserve">ТИТУЛ по капитальному ремонту на 2014 год </t>
  </si>
  <si>
    <t>№ п/п</t>
  </si>
  <si>
    <t>Наименование работ</t>
  </si>
  <si>
    <t>Адрес</t>
  </si>
  <si>
    <t>Стоимость работ</t>
  </si>
  <si>
    <t>Общая площать помещений собственников  МКД, м2</t>
  </si>
  <si>
    <t>Ед. изм.</t>
  </si>
  <si>
    <t>Объем</t>
  </si>
  <si>
    <t>Подрядная организация</t>
  </si>
  <si>
    <t>Сроки выполнения</t>
  </si>
  <si>
    <t>Источник финансирования</t>
  </si>
  <si>
    <t>ориентировочная в ценах текущего года с НДС, тыс.руб.</t>
  </si>
  <si>
    <t xml:space="preserve">Средства на текущий и капитальный ремонт на 2014 год </t>
  </si>
  <si>
    <t>фактическая в ценах текущего года с НДС, тыс.руб.</t>
  </si>
  <si>
    <t>Федеральный бюджет</t>
  </si>
  <si>
    <t>Областной бюджет</t>
  </si>
  <si>
    <t>Городской бюджет</t>
  </si>
  <si>
    <t>Средства собственников</t>
  </si>
  <si>
    <t>за счет средств собственников помещений многоквартирного дома</t>
  </si>
  <si>
    <t>субсидии различных бюджетов</t>
  </si>
  <si>
    <t>Общество с ограниченной ответственностью "Жилищное ремонтно-эксплуатационное управление  № 1"</t>
  </si>
  <si>
    <t>ВСЕГО, в том числе:</t>
  </si>
  <si>
    <t xml:space="preserve">I. Источник финансирования - платежи населения </t>
  </si>
  <si>
    <t>Подготовка проектной документации</t>
  </si>
  <si>
    <t>Подготовка проетной документации утепление и ремонт фасадов</t>
  </si>
  <si>
    <t>ул. Вокзальная, 142</t>
  </si>
  <si>
    <t>проект</t>
  </si>
  <si>
    <t>ООО "АРС-бюро"</t>
  </si>
  <si>
    <t xml:space="preserve">Обследование лифтов </t>
  </si>
  <si>
    <t>ул. Уральская, 4/1-1 подъезд</t>
  </si>
  <si>
    <t>лифт</t>
  </si>
  <si>
    <t>ООО "Диагностика"</t>
  </si>
  <si>
    <t>ул. Уральская, 6/1-2 подъезд</t>
  </si>
  <si>
    <t>ул. Уральская, 7-1,2 подъезд</t>
  </si>
  <si>
    <t>ул. Уральская, 9 -1,2 подъезд</t>
  </si>
  <si>
    <t>Обследование и оценка состояния строительных конструкций лифтов</t>
  </si>
  <si>
    <t>ЗАО МНТЦ "Диагностика"</t>
  </si>
  <si>
    <t>Подготовка проетно-сметной документации на ремонт и замену лифтового оборудования</t>
  </si>
  <si>
    <t>Подготовка проектной документации на установка узла учета потребления тепловой энергии</t>
  </si>
  <si>
    <t xml:space="preserve">пер.Спартаковский, 2 </t>
  </si>
  <si>
    <t>узел</t>
  </si>
  <si>
    <t>ООО "Уралтеплоприбор"</t>
  </si>
  <si>
    <t>пролспект Карла Маркса,  7/1</t>
  </si>
  <si>
    <t>проспект Ленина, 2/2</t>
  </si>
  <si>
    <t>ул. Московская, 10</t>
  </si>
  <si>
    <t>ул. Московская, 22</t>
  </si>
  <si>
    <t>ул. Московская, 12/2</t>
  </si>
  <si>
    <t>ул. Вокзальная, 118</t>
  </si>
  <si>
    <t>ул. Н.Шишка, 2</t>
  </si>
  <si>
    <t>Подготовка проектной документации на установка узла учета потребления тепловой энергии (договор УТП-0214/14 от 19.02.2014 г.)</t>
  </si>
  <si>
    <t xml:space="preserve">ул. Н.Шишка, 20 </t>
  </si>
  <si>
    <t xml:space="preserve">ул.. Комсомольская,  8 </t>
  </si>
  <si>
    <t>Подготовка проектной документации на капитальный ремонт внутридомовой инженерной системы электроснабжения(договор №24 от 11.09.2014 г.)</t>
  </si>
  <si>
    <t>ул. Первомайская, 12</t>
  </si>
  <si>
    <t>ООО "ЭнергоЛюкс"</t>
  </si>
  <si>
    <t xml:space="preserve">ул.. Комсомольская,  18 </t>
  </si>
  <si>
    <t>Подготовка проектной документации на капитальный ремонт внутридомовой инженерной системы электроснабжения(договор №7 от 05.03.2014 г.)</t>
  </si>
  <si>
    <t>пр. К. Маркса, 18</t>
  </si>
  <si>
    <t>пр. К. Маркса, 30</t>
  </si>
  <si>
    <t>Подготовка проектной документации на устаноку прибора учета циркуляции ГВС (договор №УТП-07105/14 от 31.07.2014)</t>
  </si>
  <si>
    <t>ул. Первомайская, 24</t>
  </si>
  <si>
    <t>Подготовка проектной документации на устаноку прибора учета циркуляции ГВС (договор №УТП08122/14 от 28.07.2014)</t>
  </si>
  <si>
    <t>ул. Вокзальная, 130</t>
  </si>
  <si>
    <t>ул. Комсомольская, 10</t>
  </si>
  <si>
    <t>ул. Н. Шишка, 20/1</t>
  </si>
  <si>
    <t>ул. Н. Шишка, 22</t>
  </si>
  <si>
    <t>пр. Ленина, 25</t>
  </si>
  <si>
    <t>ул. Московская, 16</t>
  </si>
  <si>
    <t>Подготовка проектной документации на установка узла учета потребления тепловой энергии (договор УТП-0790/14 от 14.07.2014)</t>
  </si>
  <si>
    <t>ул. Первомайская, 23/1</t>
  </si>
  <si>
    <t>ул. Уральская, 55-пр. Ленина, 25</t>
  </si>
  <si>
    <t>Подготовка проектной документации на замену тепловычеслителя существующего узла учета тепловой энергии и теплоносителя (договор №УТП-0333/14 от 31.03.2014)</t>
  </si>
  <si>
    <t>ул. Уральская, 6/1</t>
  </si>
  <si>
    <t>ул. Уральская, 6</t>
  </si>
  <si>
    <t>Подготовка проектной документации на капитальный ремонт внутридомовой инженерной системы водоснабжения (договор №07/2014 от 05.03.2014 г.)</t>
  </si>
  <si>
    <t>пр. К. Маркса, 40</t>
  </si>
  <si>
    <t>Корректировка проектной документации на капитальный ремонт системы электроснабжения</t>
  </si>
  <si>
    <t>пр. Ленина, 21</t>
  </si>
  <si>
    <t>Подготовка проектной документации на замену тепловычеслителя существующего узла учета тепловой энергии и теплоносителя (договор №УТП-10149/14 от 29.10.2014)</t>
  </si>
  <si>
    <t>пер. Спартаковский, 8</t>
  </si>
  <si>
    <t>пр. Ленина, 19/2</t>
  </si>
  <si>
    <t>ул. Казакова, 12</t>
  </si>
  <si>
    <t>Подготовка проектной документации на замену тепловычеслителя существующего узла учета тепловой энергии и теплоносителя (договор №УТП-11156/14 от 20.10.2014)</t>
  </si>
  <si>
    <t>ул. Герцена, 33</t>
  </si>
  <si>
    <t>ул. Московская, 43</t>
  </si>
  <si>
    <t>пр. К. Маркса, 7</t>
  </si>
  <si>
    <t>Подготовка проектной документации на замену тепловычеслителя существующего узла учета тепловой энергии и теплоносителя (договор №УТП-12170/14 от 11.12.2014)</t>
  </si>
  <si>
    <t>ул. Герцена, 35</t>
  </si>
  <si>
    <t>пр. К. Маркса, 12/2</t>
  </si>
  <si>
    <t>ул. Строителей, 4</t>
  </si>
  <si>
    <t>Подготовка проектной документации на заменуустановку узлов учета холодного и горячего водоснабжения (договор №УТП-11158/14 от 26.11.2014)</t>
  </si>
  <si>
    <t>ул. Строителей, 37/1</t>
  </si>
  <si>
    <t>ул. Менделеева, 6</t>
  </si>
  <si>
    <t>ул. Уральская, 25</t>
  </si>
  <si>
    <t>пр. Ленина, 5</t>
  </si>
  <si>
    <t>пр. Ленина, 10</t>
  </si>
  <si>
    <t>ул. Вокзальная, 122</t>
  </si>
  <si>
    <t>ул. Вокзальная, 136</t>
  </si>
  <si>
    <t>Итого</t>
  </si>
  <si>
    <t>Государственная экспертиза проектно-сметной документации:</t>
  </si>
  <si>
    <t>Государственная экспертиза сметной и рабочей документыции: ремонт внутридомовой инженерной системы электроснабжения, с установкой приборов учета</t>
  </si>
  <si>
    <t>пр. Ленина, 8</t>
  </si>
  <si>
    <t>ОГАУ "Госэспертиза Челябинской области"</t>
  </si>
  <si>
    <t>Государственная экспертиза сметной и рабочей документыции: ремонт внутридомовой инженерной системы электроснабжения</t>
  </si>
  <si>
    <t>Государственная экспертиза сметной и рабочей документыции: ремонт внутридомовой инженерной системы водоснабжения</t>
  </si>
  <si>
    <t>ул. Первомайская, 8</t>
  </si>
  <si>
    <t>ул. Комсомольская,18</t>
  </si>
  <si>
    <t>Обследование зданий и сооружений</t>
  </si>
  <si>
    <t>Подготовка экспертного заключения о техническом состоянии жилых домов, на придмет признания ветхо аварийными и не пригодными для дальнейшей эксплуатации</t>
  </si>
  <si>
    <t>ул. Н. Шишка, 15/1</t>
  </si>
  <si>
    <t>дом</t>
  </si>
  <si>
    <t>ООО "ВЕЛД"</t>
  </si>
  <si>
    <t>ул. Н. Шишка, 15/2</t>
  </si>
  <si>
    <t>Обследование и оценка технического состояния жилого дома (договор № О/ 62 -13 от 13.11.2013 г.)</t>
  </si>
  <si>
    <t>ул. Московская, 20</t>
  </si>
  <si>
    <t>объект</t>
  </si>
  <si>
    <t>ООО «ИНЖСТРОЙПРОЕКТ»</t>
  </si>
  <si>
    <t>Установка приборов учета</t>
  </si>
  <si>
    <t>Установка прибора учета потребления тепловой энергии (общая сумма - 2 884 015,90 руб.)</t>
  </si>
  <si>
    <t>ул. Московская, 24</t>
  </si>
  <si>
    <t>июль</t>
  </si>
  <si>
    <t>ул. Московская, 24/1</t>
  </si>
  <si>
    <t>ул. Московская, 26</t>
  </si>
  <si>
    <t>ул. Московская, 33</t>
  </si>
  <si>
    <t>ул. Московская, 37</t>
  </si>
  <si>
    <t>проспект Карла Маркса, 10</t>
  </si>
  <si>
    <t>проспект Карла Маркса, 12</t>
  </si>
  <si>
    <t>проспект Карла Маркса, 12/1</t>
  </si>
  <si>
    <t>проспект Карла Маркса, 13</t>
  </si>
  <si>
    <t>проспект Карла Маркса, 14</t>
  </si>
  <si>
    <t>проспект Ленина, 4</t>
  </si>
  <si>
    <t>проспект Ленина, 6</t>
  </si>
  <si>
    <t>пер. Спартаковский, 6/1</t>
  </si>
  <si>
    <t>ул. Тургенева, 18</t>
  </si>
  <si>
    <t>ул. Уральская, 11а</t>
  </si>
  <si>
    <t>ул. Уральская, 36</t>
  </si>
  <si>
    <t>ул. Уральская, 4</t>
  </si>
  <si>
    <t>ул. Уральская, 7</t>
  </si>
  <si>
    <t>ул. Уральская, 9</t>
  </si>
  <si>
    <t>ул. Уральская, 9/1</t>
  </si>
  <si>
    <t>ул. Уральская, 9а</t>
  </si>
  <si>
    <t>Итого:</t>
  </si>
  <si>
    <t>Установка прибора учета потребления тепловой энергии (общая сумма  - 2 329 135,89 руб.)</t>
  </si>
  <si>
    <t>ул. Строителей, 18</t>
  </si>
  <si>
    <t>сентябрь</t>
  </si>
  <si>
    <t>ул. Строителей, 20</t>
  </si>
  <si>
    <t>ул. Московская, 12</t>
  </si>
  <si>
    <t>ул. Московская, 12/1</t>
  </si>
  <si>
    <t>ул. Московская, 8</t>
  </si>
  <si>
    <t>ул. Николая Шишка, 4</t>
  </si>
  <si>
    <t>ул. Николая Шишка, 6</t>
  </si>
  <si>
    <t>ул. Первомайская, 23</t>
  </si>
  <si>
    <t>ул. Первомайская, 25</t>
  </si>
  <si>
    <t>ул. Первомайская, 26</t>
  </si>
  <si>
    <t>проспект Ленина, 1</t>
  </si>
  <si>
    <t>проспект Ленина, 3</t>
  </si>
  <si>
    <t>ул. Строителей, 41</t>
  </si>
  <si>
    <t>ул. Уральская, 34</t>
  </si>
  <si>
    <t>ул. Уральская, 37</t>
  </si>
  <si>
    <t>ул. Уральская, 40</t>
  </si>
  <si>
    <t>ул. Уральская, 42</t>
  </si>
  <si>
    <t>ул. Уральская, 51</t>
  </si>
  <si>
    <t>ул. Уральская, 66</t>
  </si>
  <si>
    <t>Установка водомерного узла горячего водоснабжения (общая сумма -246 841,29 руб.)</t>
  </si>
  <si>
    <t>ул. Вокзальная,128/1</t>
  </si>
  <si>
    <t>ООО "РЭУ №1"</t>
  </si>
  <si>
    <t>пл. Горького, 4</t>
  </si>
  <si>
    <t>ул. Комсомольская, 20</t>
  </si>
  <si>
    <t>ул. Менделеева, 4</t>
  </si>
  <si>
    <t>ул. Николая Шишка, 32/1</t>
  </si>
  <si>
    <t>ул. Первомайская, 3</t>
  </si>
  <si>
    <t>проспект Карла Маркса, 5</t>
  </si>
  <si>
    <t>проспект Карла Маркса, 40</t>
  </si>
  <si>
    <t>проспект Карла Маркса, 42</t>
  </si>
  <si>
    <t>проспект Ленина, 19/3</t>
  </si>
  <si>
    <t>проспект Ленина, 21/3</t>
  </si>
  <si>
    <t>ул. Уральская, 38</t>
  </si>
  <si>
    <t>Установка узла учета потребления электрической энергии (общая сумма - 468 908 руб.)</t>
  </si>
  <si>
    <t>ул. Вокзальная,116</t>
  </si>
  <si>
    <t>ул. Вокзальная,118</t>
  </si>
  <si>
    <t>ул. Вокзальная,124</t>
  </si>
  <si>
    <t>ул. Вокзальная,126</t>
  </si>
  <si>
    <t>ул. Вокзальная,128</t>
  </si>
  <si>
    <t>ул. Герцена, 23</t>
  </si>
  <si>
    <t>ул. Московская, 25</t>
  </si>
  <si>
    <t>ул. Московская, 26/1</t>
  </si>
  <si>
    <t>ул. Московская, 27</t>
  </si>
  <si>
    <t>ул. Московская, 47</t>
  </si>
  <si>
    <t>ул. Менделеева, 1</t>
  </si>
  <si>
    <t>ул. Менделеева, 10/1</t>
  </si>
  <si>
    <t>ул. Николая Шишка, 1</t>
  </si>
  <si>
    <t>ул. Николая Шишка, 12</t>
  </si>
  <si>
    <t>ул. Николая Шишка, 20</t>
  </si>
  <si>
    <t>ул. Николая Шишка, 20/1</t>
  </si>
  <si>
    <t>ул. Николая Шишка, 20/2</t>
  </si>
  <si>
    <t>ул. Николая Шишка, 3</t>
  </si>
  <si>
    <t>проспект Карла Маркса, 22</t>
  </si>
  <si>
    <t>проспект Карла Маркса, 22А</t>
  </si>
  <si>
    <t>проспект Карла Маркса, 25</t>
  </si>
  <si>
    <t>проспект Карла Маркса, 7</t>
  </si>
  <si>
    <t>ул. Строителей, 42/1</t>
  </si>
  <si>
    <t>ул. Чекалина,10</t>
  </si>
  <si>
    <t>ул. Чекалина,4</t>
  </si>
  <si>
    <t>ул. Комсомольская, 38 (1 вввод)</t>
  </si>
  <si>
    <t>Установка узла учета потребления тепловой энергии</t>
  </si>
  <si>
    <t>ООО "ВОДОМЕР"</t>
  </si>
  <si>
    <t>проспект Карла Маркса,  7/1</t>
  </si>
  <si>
    <t>ул. Тургенева, 16</t>
  </si>
  <si>
    <t>Установка приборов учета электрической энергии</t>
  </si>
  <si>
    <t>пр. Ленина, 3/1</t>
  </si>
  <si>
    <t>ООО "Элетротехнический участок №1"</t>
  </si>
  <si>
    <t>Капитальный ремонт внутридомовых инженерных систем</t>
  </si>
  <si>
    <t>Восстановление циркуляционного трубопровода</t>
  </si>
  <si>
    <t>ул. Герцена, 23а</t>
  </si>
  <si>
    <t>м.п.</t>
  </si>
  <si>
    <t>Ремонт системы водоснабжения в подвале</t>
  </si>
  <si>
    <t>ООО "Сантехучасток №1"</t>
  </si>
  <si>
    <t>Монтаж датчиков движения, установка светильников</t>
  </si>
  <si>
    <t>шт.</t>
  </si>
  <si>
    <t>ООО "Электротехнический участок №1"</t>
  </si>
  <si>
    <t>Капитальный ремонт лифтового оборудования</t>
  </si>
  <si>
    <t>Замена основных канатов на пассажирском лифте</t>
  </si>
  <si>
    <t>ул. Уральская, 7 (2 подъезд)</t>
  </si>
  <si>
    <t>канат</t>
  </si>
  <si>
    <t>ООО "Лифт" г. Магнитогорск</t>
  </si>
  <si>
    <t>Замена канатоведущего шкива на пассажирском лифте</t>
  </si>
  <si>
    <t>шкив</t>
  </si>
  <si>
    <t>Замена электронной платы микрокомпьютера</t>
  </si>
  <si>
    <t>ул. Уральская, 6/1 (1 подъезд)</t>
  </si>
  <si>
    <t>плата</t>
  </si>
  <si>
    <t>Замена основных канатов на пассажирском лифте (договор №КР 80/14 от 03.06.2014)</t>
  </si>
  <si>
    <t>ул. Вокзальная, 128</t>
  </si>
  <si>
    <t>Замена лебедки главного привода (договор №КР 83/14-лифт от 19.06.2014 г.)</t>
  </si>
  <si>
    <t>ул. Тургенева, 2</t>
  </si>
  <si>
    <t>лебедка</t>
  </si>
  <si>
    <t>Замена лебедки главного привода (договор №КР 153/14-лифт от 06.11.2014 г.)</t>
  </si>
  <si>
    <t>ул. Тургенева, 4</t>
  </si>
  <si>
    <t>Средства для проведения капитального ремонта по ФЗ-185</t>
  </si>
  <si>
    <t>Капитальный ремонт внутридомовой инженерной системы электроснабжения, капитальный ремонт крыши</t>
  </si>
  <si>
    <t>пр. К. Маркса, 32</t>
  </si>
  <si>
    <t>МП «МИС»</t>
  </si>
  <si>
    <t>Капитальный ремонт крыши</t>
  </si>
  <si>
    <t>пр. К. Маркса, 34</t>
  </si>
  <si>
    <t>МУП «ППАПБ»</t>
  </si>
  <si>
    <t>Утепление и ремонт фасада</t>
  </si>
  <si>
    <t>пр. К. Маркса, 36</t>
  </si>
  <si>
    <t>пр. К. Маркса, 38</t>
  </si>
  <si>
    <t>ул. Комсомольская, 8</t>
  </si>
  <si>
    <t>Капитальный ремонт внутридомовой инженерной системы электроснабжения</t>
  </si>
  <si>
    <t>Всего по I разделу:</t>
  </si>
  <si>
    <t>II. Источник финансирования - софинансирование федерального, областного, городского бюджетов и средств собственников в рамках 185-ФЗ "Капитальный ремонт многоквартирных домов 2012г."</t>
  </si>
  <si>
    <t>Комплексные работы</t>
  </si>
  <si>
    <t>Всего по II разделу:</t>
  </si>
  <si>
    <t>ВСЕГО ПО ТИТУЛУ:</t>
  </si>
  <si>
    <t>исп. Смирнова Т. А.</t>
  </si>
  <si>
    <t>тел.22-05-42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</si>
</sst>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.00000"/>
    <numFmt numFmtId="165" formatCode="_-* #,##0.00000_р_._-;\-* #,##0.00000_р_._-;_-* &quot;-&quot;?????_р_._-;_-@_-"/>
    <numFmt numFmtId="166" formatCode="0.0"/>
    <numFmt numFmtId="167" formatCode="0.00000"/>
    <numFmt numFmtId="168" formatCode="_-* #,##0.00000_р_._-;\-* #,##0.00000_р_._-;_-* &quot;-&quot;??_р_._-;_-@_-"/>
    <numFmt numFmtId="169" formatCode="#,##0.00000_р_.;\-#,##0.00000_р_."/>
    <numFmt numFmtId="170" formatCode="#,##0.00000_ ;\-#,##0.00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  <charset val="204"/>
    </font>
    <font>
      <sz val="11"/>
      <color theme="1"/>
      <name val="Book Antiqua"/>
      <family val="1"/>
      <charset val="204"/>
    </font>
    <font>
      <sz val="11"/>
      <name val="Book Antiqua"/>
      <family val="1"/>
      <charset val="204"/>
    </font>
    <font>
      <b/>
      <i/>
      <sz val="14"/>
      <name val="Book Antiqua"/>
      <family val="1"/>
      <charset val="204"/>
    </font>
    <font>
      <sz val="9"/>
      <color theme="1"/>
      <name val="Book Antiqua"/>
      <family val="1"/>
      <charset val="204"/>
    </font>
    <font>
      <sz val="9"/>
      <name val="Book Antiqua"/>
      <family val="1"/>
      <charset val="204"/>
    </font>
    <font>
      <b/>
      <u/>
      <sz val="9"/>
      <name val="Book Antiqua"/>
      <family val="1"/>
      <charset val="204"/>
    </font>
    <font>
      <b/>
      <sz val="9"/>
      <name val="Book Antiqua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9"/>
      <name val="Calibri"/>
      <family val="2"/>
      <charset val="204"/>
      <scheme val="minor"/>
    </font>
    <font>
      <sz val="9"/>
      <color rgb="FFC00000"/>
      <name val="Book Antiqua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F2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7CDAF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168" fontId="7" fillId="2" borderId="2" xfId="0" applyNumberFormat="1" applyFont="1" applyFill="1" applyBorder="1" applyAlignment="1">
      <alignment horizontal="center" vertical="center" wrapText="1"/>
    </xf>
    <xf numFmtId="168" fontId="7" fillId="2" borderId="4" xfId="0" applyNumberFormat="1" applyFont="1" applyFill="1" applyBorder="1" applyAlignment="1">
      <alignment horizontal="center" vertical="center" wrapText="1"/>
    </xf>
    <xf numFmtId="166" fontId="7" fillId="0" borderId="6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8" fontId="7" fillId="0" borderId="7" xfId="0" applyNumberFormat="1" applyFont="1" applyFill="1" applyBorder="1" applyAlignment="1">
      <alignment horizontal="center" vertical="center" wrapText="1"/>
    </xf>
    <xf numFmtId="168" fontId="7" fillId="2" borderId="5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68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169" fontId="7" fillId="2" borderId="5" xfId="0" applyNumberFormat="1" applyFont="1" applyFill="1" applyBorder="1" applyAlignment="1">
      <alignment horizontal="center" vertical="center" wrapText="1"/>
    </xf>
    <xf numFmtId="169" fontId="6" fillId="2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wrapText="1"/>
    </xf>
    <xf numFmtId="164" fontId="9" fillId="6" borderId="5" xfId="0" applyNumberFormat="1" applyFont="1" applyFill="1" applyBorder="1" applyAlignment="1">
      <alignment horizontal="center" vertical="center"/>
    </xf>
    <xf numFmtId="43" fontId="7" fillId="6" borderId="5" xfId="0" applyNumberFormat="1" applyFont="1" applyFill="1" applyBorder="1" applyAlignment="1">
      <alignment horizontal="center" vertical="center" wrapText="1"/>
    </xf>
    <xf numFmtId="43" fontId="7" fillId="6" borderId="5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11" fillId="0" borderId="5" xfId="1" applyFont="1" applyFill="1" applyBorder="1" applyAlignment="1">
      <alignment wrapText="1"/>
    </xf>
    <xf numFmtId="0" fontId="8" fillId="0" borderId="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64" fontId="9" fillId="0" borderId="5" xfId="0" applyNumberFormat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1" fontId="7" fillId="6" borderId="5" xfId="0" applyNumberFormat="1" applyFont="1" applyFill="1" applyBorder="1" applyAlignment="1">
      <alignment vertical="center"/>
    </xf>
    <xf numFmtId="0" fontId="7" fillId="0" borderId="5" xfId="0" applyFont="1" applyBorder="1"/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horizontal="left" vertical="center"/>
    </xf>
    <xf numFmtId="170" fontId="9" fillId="6" borderId="5" xfId="0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16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170" fontId="9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vertical="center"/>
    </xf>
    <xf numFmtId="164" fontId="9" fillId="8" borderId="5" xfId="0" applyNumberFormat="1" applyFont="1" applyFill="1" applyBorder="1" applyAlignment="1">
      <alignment vertical="center"/>
    </xf>
    <xf numFmtId="0" fontId="14" fillId="0" borderId="0" xfId="0" applyFont="1"/>
    <xf numFmtId="0" fontId="8" fillId="0" borderId="5" xfId="0" applyFont="1" applyFill="1" applyBorder="1" applyAlignment="1">
      <alignment horizontal="left" vertical="center"/>
    </xf>
    <xf numFmtId="169" fontId="15" fillId="2" borderId="5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9" borderId="5" xfId="0" applyFont="1" applyFill="1" applyBorder="1" applyAlignment="1">
      <alignment horizontal="left" vertical="center"/>
    </xf>
    <xf numFmtId="170" fontId="9" fillId="10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/>
    <xf numFmtId="168" fontId="9" fillId="9" borderId="5" xfId="0" applyNumberFormat="1" applyFont="1" applyFill="1" applyBorder="1"/>
    <xf numFmtId="170" fontId="3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14" fontId="13" fillId="0" borderId="0" xfId="0" applyNumberFormat="1" applyFont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86;&#1103;/&#1058;&#1048;&#1058;&#1059;&#1051;/&#1058;&#1048;&#1058;&#1059;&#1051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(2)"/>
      <sheetName val="2013"/>
      <sheetName val="Лист3"/>
      <sheetName val="Лист1"/>
      <sheetName val="Лист2"/>
    </sheetNames>
    <sheetDataSet>
      <sheetData sheetId="0"/>
      <sheetData sheetId="1">
        <row r="123">
          <cell r="D123">
            <v>110.9877</v>
          </cell>
          <cell r="F123">
            <v>29.3246</v>
          </cell>
        </row>
        <row r="124">
          <cell r="D124">
            <v>111.36001</v>
          </cell>
          <cell r="F124">
            <v>29.422969999999999</v>
          </cell>
        </row>
        <row r="125">
          <cell r="D125">
            <v>106.23898</v>
          </cell>
          <cell r="F125">
            <v>28.06992</v>
          </cell>
        </row>
        <row r="126">
          <cell r="D126">
            <v>114.44695</v>
          </cell>
          <cell r="F126">
            <v>30.238589999999999</v>
          </cell>
        </row>
        <row r="127">
          <cell r="D127">
            <v>108.47575999999999</v>
          </cell>
          <cell r="F127">
            <v>28.660910000000001</v>
          </cell>
        </row>
        <row r="128">
          <cell r="D128">
            <v>106.06698</v>
          </cell>
          <cell r="F128">
            <v>28.024477999999998</v>
          </cell>
        </row>
        <row r="129">
          <cell r="D129">
            <v>107.76492</v>
          </cell>
          <cell r="F129">
            <v>28.473099999999999</v>
          </cell>
        </row>
        <row r="130">
          <cell r="D130">
            <v>106.29949000000001</v>
          </cell>
          <cell r="F130">
            <v>28.085909999999998</v>
          </cell>
        </row>
        <row r="131">
          <cell r="D131">
            <v>110.53531</v>
          </cell>
          <cell r="F131">
            <v>29.205079999999999</v>
          </cell>
        </row>
        <row r="132">
          <cell r="D132">
            <v>106.48206</v>
          </cell>
          <cell r="F132">
            <v>28.134150000000002</v>
          </cell>
        </row>
        <row r="133">
          <cell r="D133">
            <v>117.29662999999999</v>
          </cell>
          <cell r="F133">
            <v>30.991520000000001</v>
          </cell>
        </row>
        <row r="134">
          <cell r="D134">
            <v>117.67438</v>
          </cell>
          <cell r="F134">
            <v>31.091329999999999</v>
          </cell>
        </row>
        <row r="135">
          <cell r="D135">
            <v>104.13579</v>
          </cell>
          <cell r="F135">
            <v>27.514230000000001</v>
          </cell>
        </row>
        <row r="136">
          <cell r="D136">
            <v>210.20455999999999</v>
          </cell>
          <cell r="F136">
            <v>55.539180000000002</v>
          </cell>
        </row>
        <row r="137">
          <cell r="D137">
            <v>124.72384</v>
          </cell>
          <cell r="F137">
            <v>32.953899999999997</v>
          </cell>
        </row>
        <row r="138">
          <cell r="D138">
            <v>239.75619</v>
          </cell>
          <cell r="F138">
            <v>63.347160000000002</v>
          </cell>
        </row>
        <row r="139">
          <cell r="D139">
            <v>215.15432999999999</v>
          </cell>
          <cell r="F139">
            <v>56.846980000000002</v>
          </cell>
        </row>
        <row r="140">
          <cell r="D140">
            <v>133.09225000000001</v>
          </cell>
          <cell r="F140">
            <v>35.164960000000001</v>
          </cell>
        </row>
        <row r="141">
          <cell r="D141">
            <v>114.03316</v>
          </cell>
          <cell r="F141">
            <v>30.129259999999999</v>
          </cell>
        </row>
        <row r="142">
          <cell r="D142">
            <v>212.57006999999999</v>
          </cell>
          <cell r="F142">
            <v>56.164180000000002</v>
          </cell>
        </row>
        <row r="143">
          <cell r="D143">
            <v>121.14570000000001</v>
          </cell>
          <cell r="F143">
            <v>32.008499999999998</v>
          </cell>
        </row>
        <row r="144">
          <cell r="D144">
            <v>85.570840000000004</v>
          </cell>
          <cell r="F144">
            <v>22.609089999999998</v>
          </cell>
        </row>
        <row r="145">
          <cell r="D145">
            <v>96.077939999999998</v>
          </cell>
          <cell r="F145">
            <v>25.678936</v>
          </cell>
        </row>
        <row r="146">
          <cell r="D146">
            <v>91.871480000000005</v>
          </cell>
          <cell r="F146">
            <v>24.554670000000002</v>
          </cell>
        </row>
        <row r="147">
          <cell r="D147">
            <v>94.590329999999994</v>
          </cell>
          <cell r="F147">
            <v>25.28134</v>
          </cell>
        </row>
        <row r="148">
          <cell r="D148">
            <v>114.05110999999999</v>
          </cell>
          <cell r="F148">
            <v>30.482659999999999</v>
          </cell>
        </row>
        <row r="149">
          <cell r="D149">
            <v>102.99166</v>
          </cell>
          <cell r="F149">
            <v>27.526779999999999</v>
          </cell>
        </row>
        <row r="150">
          <cell r="D150">
            <v>105.91634999999999</v>
          </cell>
          <cell r="F150">
            <v>28.308467</v>
          </cell>
        </row>
        <row r="151">
          <cell r="D151">
            <v>104.50305</v>
          </cell>
          <cell r="F151">
            <v>27.930731999999999</v>
          </cell>
        </row>
        <row r="152">
          <cell r="D152">
            <v>104.80056999999999</v>
          </cell>
          <cell r="F152">
            <v>28.010249999999999</v>
          </cell>
        </row>
        <row r="153">
          <cell r="D153">
            <v>103.68501999999999</v>
          </cell>
          <cell r="F153">
            <v>27.71209</v>
          </cell>
        </row>
        <row r="154">
          <cell r="D154">
            <v>103.32776</v>
          </cell>
          <cell r="F154">
            <v>27.616610000000001</v>
          </cell>
        </row>
        <row r="155">
          <cell r="D155">
            <v>110.65531</v>
          </cell>
          <cell r="F155">
            <v>29.575057999999999</v>
          </cell>
        </row>
        <row r="156">
          <cell r="D156">
            <v>105.95899</v>
          </cell>
          <cell r="F156">
            <v>28.319863999999999</v>
          </cell>
        </row>
        <row r="157">
          <cell r="D157">
            <v>107.35015</v>
          </cell>
          <cell r="F157">
            <v>28.691682</v>
          </cell>
        </row>
        <row r="158">
          <cell r="D158">
            <v>212.64967000000001</v>
          </cell>
          <cell r="F158">
            <v>56.835290000000001</v>
          </cell>
        </row>
        <row r="159">
          <cell r="D159">
            <v>107.9447</v>
          </cell>
          <cell r="F159">
            <v>28.850587999999998</v>
          </cell>
        </row>
        <row r="160">
          <cell r="D160">
            <v>210.21285999999998</v>
          </cell>
          <cell r="F160">
            <v>56.183990000000001</v>
          </cell>
        </row>
        <row r="161">
          <cell r="D161">
            <v>111.01340999999999</v>
          </cell>
          <cell r="F161">
            <v>29.670770000000001</v>
          </cell>
        </row>
        <row r="162">
          <cell r="D162">
            <v>104.29736</v>
          </cell>
          <cell r="F162">
            <v>27.87576</v>
          </cell>
        </row>
        <row r="163">
          <cell r="D163">
            <v>116.79832</v>
          </cell>
          <cell r="F163">
            <v>31.216912000000001</v>
          </cell>
        </row>
        <row r="164">
          <cell r="D164">
            <v>120.43985000000001</v>
          </cell>
          <cell r="F164">
            <v>32.190190999999999</v>
          </cell>
        </row>
        <row r="169">
          <cell r="D169">
            <v>28.49633</v>
          </cell>
          <cell r="F169">
            <v>17.174019999999999</v>
          </cell>
        </row>
        <row r="170">
          <cell r="D170">
            <v>12.00163</v>
          </cell>
          <cell r="F170">
            <v>7.2330800000000002</v>
          </cell>
        </row>
        <row r="171">
          <cell r="D171">
            <v>17.066400000000002</v>
          </cell>
          <cell r="F171">
            <v>10.285489999999999</v>
          </cell>
        </row>
        <row r="172">
          <cell r="D172">
            <v>12.88546</v>
          </cell>
          <cell r="F172">
            <v>7.7657400000000001</v>
          </cell>
        </row>
        <row r="173">
          <cell r="D173">
            <v>9.6601199999999992</v>
          </cell>
          <cell r="F173">
            <v>5.8219099999999999</v>
          </cell>
        </row>
        <row r="174">
          <cell r="D174">
            <v>22.608260000000001</v>
          </cell>
          <cell r="F174">
            <v>13.62543</v>
          </cell>
        </row>
        <row r="175">
          <cell r="D175">
            <v>14.29332</v>
          </cell>
          <cell r="F175">
            <v>8.6142199999999995</v>
          </cell>
        </row>
        <row r="176">
          <cell r="D176">
            <v>14.08724</v>
          </cell>
          <cell r="F176">
            <v>8.4900199999999995</v>
          </cell>
        </row>
        <row r="177">
          <cell r="D177">
            <v>14.0694</v>
          </cell>
          <cell r="F177">
            <v>8.4792699999999996</v>
          </cell>
        </row>
        <row r="178">
          <cell r="D178">
            <v>12.47124</v>
          </cell>
          <cell r="F178">
            <v>7.5160999999999998</v>
          </cell>
        </row>
        <row r="179">
          <cell r="D179">
            <v>9.6196599999999997</v>
          </cell>
          <cell r="F179">
            <v>5.7975300000000001</v>
          </cell>
        </row>
        <row r="180">
          <cell r="D180">
            <v>22.079000000000001</v>
          </cell>
          <cell r="F180">
            <v>13.30645</v>
          </cell>
        </row>
        <row r="181">
          <cell r="D181">
            <v>12.95682</v>
          </cell>
          <cell r="F181">
            <v>7.8087499999999999</v>
          </cell>
        </row>
        <row r="182">
          <cell r="D182">
            <v>23.038869999999999</v>
          </cell>
          <cell r="F182">
            <v>13.88494</v>
          </cell>
        </row>
        <row r="183">
          <cell r="D183">
            <v>21.507539999999999</v>
          </cell>
          <cell r="F183">
            <v>12.96205</v>
          </cell>
        </row>
        <row r="189">
          <cell r="D189">
            <v>20.168089999999999</v>
          </cell>
          <cell r="F189">
            <v>9.6851099999999999</v>
          </cell>
        </row>
        <row r="190">
          <cell r="D190">
            <v>20.168089999999999</v>
          </cell>
          <cell r="F190">
            <v>9.6851099999999999</v>
          </cell>
        </row>
        <row r="191">
          <cell r="D191">
            <v>21.334790000000002</v>
          </cell>
          <cell r="F191">
            <v>10.245380000000001</v>
          </cell>
        </row>
        <row r="192">
          <cell r="D192">
            <v>20.168089999999999</v>
          </cell>
          <cell r="F192">
            <v>9.6851099999999999</v>
          </cell>
        </row>
        <row r="193">
          <cell r="D193">
            <v>20.168089999999999</v>
          </cell>
          <cell r="F193">
            <v>9.6851099999999999</v>
          </cell>
        </row>
        <row r="194">
          <cell r="D194">
            <v>21.766749999999998</v>
          </cell>
          <cell r="F194">
            <v>10.452819999999999</v>
          </cell>
        </row>
        <row r="195">
          <cell r="D195">
            <v>21.766749999999998</v>
          </cell>
          <cell r="F195">
            <v>10.452819999999999</v>
          </cell>
        </row>
        <row r="196">
          <cell r="D196">
            <v>21.334790000000002</v>
          </cell>
          <cell r="F196">
            <v>10.245380000000001</v>
          </cell>
        </row>
        <row r="197">
          <cell r="D197">
            <v>21.766749999999998</v>
          </cell>
          <cell r="F197">
            <v>10.452819999999999</v>
          </cell>
        </row>
        <row r="198">
          <cell r="D198">
            <v>21.766749999999998</v>
          </cell>
          <cell r="F198">
            <v>10.452819999999999</v>
          </cell>
        </row>
        <row r="199">
          <cell r="D199">
            <v>20.060089999999999</v>
          </cell>
          <cell r="F199">
            <v>9.6332500000000003</v>
          </cell>
        </row>
        <row r="200">
          <cell r="D200">
            <v>20.168089999999999</v>
          </cell>
          <cell r="F200">
            <v>9.6851099999999999</v>
          </cell>
        </row>
        <row r="201">
          <cell r="D201">
            <v>20.4938</v>
          </cell>
          <cell r="F201">
            <v>9.8415199999999992</v>
          </cell>
        </row>
        <row r="202">
          <cell r="D202">
            <v>12.93464</v>
          </cell>
          <cell r="F202">
            <v>6.2114700000000003</v>
          </cell>
        </row>
        <row r="203">
          <cell r="D203">
            <v>20.389520000000001</v>
          </cell>
          <cell r="F203">
            <v>9.7914399999999997</v>
          </cell>
        </row>
        <row r="204">
          <cell r="D204">
            <v>20.389520000000001</v>
          </cell>
          <cell r="F204">
            <v>9.7914399999999997</v>
          </cell>
        </row>
        <row r="205">
          <cell r="D205">
            <v>20.168089999999999</v>
          </cell>
          <cell r="F205">
            <v>9.6851099999999999</v>
          </cell>
        </row>
        <row r="206">
          <cell r="D206">
            <v>20.168089999999999</v>
          </cell>
          <cell r="F206">
            <v>9.6851099999999999</v>
          </cell>
        </row>
        <row r="207">
          <cell r="D207">
            <v>20.389520000000001</v>
          </cell>
          <cell r="F207">
            <v>9.7914399999999997</v>
          </cell>
        </row>
        <row r="208">
          <cell r="D208">
            <v>20.389520000000001</v>
          </cell>
          <cell r="F208">
            <v>9.7914399999999997</v>
          </cell>
        </row>
        <row r="209">
          <cell r="D209">
            <v>21.913920000000001</v>
          </cell>
          <cell r="F209">
            <v>10.523490000000001</v>
          </cell>
        </row>
        <row r="210">
          <cell r="D210">
            <v>20.168089999999999</v>
          </cell>
          <cell r="F210">
            <v>9.6851099999999999</v>
          </cell>
        </row>
        <row r="211">
          <cell r="D211">
            <v>20.168089999999999</v>
          </cell>
          <cell r="F211">
            <v>9.6851099999999999</v>
          </cell>
        </row>
        <row r="212">
          <cell r="D212">
            <v>20.168089999999999</v>
          </cell>
          <cell r="F212">
            <v>9.6851099999999999</v>
          </cell>
        </row>
        <row r="213">
          <cell r="D213">
            <v>13.036199999999999</v>
          </cell>
          <cell r="F213">
            <v>6.2602399999999996</v>
          </cell>
        </row>
        <row r="214">
          <cell r="D214">
            <v>21.766749999999998</v>
          </cell>
          <cell r="F214">
            <v>10.452819999999999</v>
          </cell>
        </row>
        <row r="215">
          <cell r="D215">
            <v>21.766749999999998</v>
          </cell>
          <cell r="F215">
            <v>10.452819999999999</v>
          </cell>
        </row>
        <row r="216">
          <cell r="D216">
            <v>24.015029999999999</v>
          </cell>
          <cell r="F216">
            <v>11.532489999999999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1"/>
  <sheetViews>
    <sheetView tabSelected="1" workbookViewId="0">
      <selection activeCell="B16" sqref="B16:B19"/>
    </sheetView>
  </sheetViews>
  <sheetFormatPr defaultRowHeight="15" x14ac:dyDescent="0.25"/>
  <cols>
    <col min="1" max="1" width="4.5703125" customWidth="1"/>
    <col min="2" max="2" width="92.140625" customWidth="1"/>
    <col min="3" max="3" width="29" customWidth="1"/>
    <col min="4" max="4" width="16.140625" customWidth="1"/>
    <col min="5" max="5" width="0" hidden="1" customWidth="1"/>
    <col min="6" max="7" width="20.42578125" customWidth="1"/>
    <col min="8" max="8" width="15.7109375" customWidth="1"/>
    <col min="9" max="9" width="11.28515625" customWidth="1"/>
    <col min="10" max="10" width="6.28515625" bestFit="1" customWidth="1"/>
    <col min="11" max="11" width="33.85546875" customWidth="1"/>
    <col min="12" max="17" width="0" hidden="1" customWidth="1"/>
  </cols>
  <sheetData>
    <row r="1" spans="1:17" ht="16.5" x14ac:dyDescent="0.3">
      <c r="A1" s="1" t="s">
        <v>0</v>
      </c>
      <c r="B1" s="1"/>
      <c r="C1" s="2"/>
      <c r="D1" s="3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6.5" x14ac:dyDescent="0.3">
      <c r="A2" s="4" t="s">
        <v>1</v>
      </c>
      <c r="B2" s="4"/>
      <c r="C2" s="2"/>
      <c r="D2" s="3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x14ac:dyDescent="0.3">
      <c r="A3" s="4"/>
      <c r="B3" s="4"/>
      <c r="C3" s="2"/>
      <c r="D3" s="3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6.5" x14ac:dyDescent="0.3">
      <c r="A4" s="4" t="s">
        <v>2</v>
      </c>
      <c r="B4" s="4"/>
      <c r="C4" s="2"/>
      <c r="D4" s="3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8.75" x14ac:dyDescent="0.3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6"/>
      <c r="B6" s="7"/>
      <c r="C6" s="7"/>
      <c r="D6" s="8"/>
      <c r="E6" s="7"/>
      <c r="F6" s="9"/>
      <c r="G6" s="10"/>
      <c r="H6" s="7"/>
      <c r="I6" s="7"/>
      <c r="J6" s="11"/>
      <c r="K6" s="7"/>
      <c r="L6" s="7"/>
      <c r="M6" s="7"/>
      <c r="N6" s="7"/>
      <c r="O6" s="7"/>
      <c r="P6" s="7"/>
      <c r="Q6" s="7"/>
    </row>
    <row r="7" spans="1:17" x14ac:dyDescent="0.25">
      <c r="A7" s="12" t="s">
        <v>4</v>
      </c>
      <c r="B7" s="13" t="s">
        <v>5</v>
      </c>
      <c r="C7" s="13" t="s">
        <v>6</v>
      </c>
      <c r="D7" s="14" t="s">
        <v>7</v>
      </c>
      <c r="E7" s="15"/>
      <c r="F7" s="15"/>
      <c r="G7" s="16"/>
      <c r="H7" s="17" t="s">
        <v>8</v>
      </c>
      <c r="I7" s="17" t="s">
        <v>9</v>
      </c>
      <c r="J7" s="17" t="s">
        <v>10</v>
      </c>
      <c r="K7" s="17" t="s">
        <v>11</v>
      </c>
      <c r="L7" s="18" t="s">
        <v>12</v>
      </c>
      <c r="M7" s="19" t="s">
        <v>13</v>
      </c>
      <c r="N7" s="19"/>
      <c r="O7" s="19"/>
      <c r="P7" s="19"/>
      <c r="Q7" s="19"/>
    </row>
    <row r="8" spans="1:17" ht="121.5" x14ac:dyDescent="0.25">
      <c r="A8" s="20"/>
      <c r="B8" s="21"/>
      <c r="C8" s="21"/>
      <c r="D8" s="22" t="s">
        <v>14</v>
      </c>
      <c r="E8" s="23" t="s">
        <v>15</v>
      </c>
      <c r="F8" s="24" t="s">
        <v>16</v>
      </c>
      <c r="G8" s="25"/>
      <c r="H8" s="26"/>
      <c r="I8" s="26"/>
      <c r="J8" s="26"/>
      <c r="K8" s="26"/>
      <c r="L8" s="18"/>
      <c r="M8" s="27" t="s">
        <v>17</v>
      </c>
      <c r="N8" s="27" t="s">
        <v>18</v>
      </c>
      <c r="O8" s="27" t="s">
        <v>19</v>
      </c>
      <c r="P8" s="28" t="s">
        <v>20</v>
      </c>
      <c r="Q8" s="29"/>
    </row>
    <row r="9" spans="1:17" ht="67.5" x14ac:dyDescent="0.25">
      <c r="A9" s="30"/>
      <c r="B9" s="31"/>
      <c r="C9" s="31"/>
      <c r="D9" s="32"/>
      <c r="E9" s="23"/>
      <c r="F9" s="33" t="s">
        <v>21</v>
      </c>
      <c r="G9" s="33" t="s">
        <v>22</v>
      </c>
      <c r="H9" s="34"/>
      <c r="I9" s="34"/>
      <c r="J9" s="34"/>
      <c r="K9" s="34"/>
      <c r="L9" s="35"/>
      <c r="M9" s="36"/>
      <c r="N9" s="36"/>
      <c r="O9" s="36"/>
      <c r="P9" s="36"/>
      <c r="Q9" s="37"/>
    </row>
    <row r="10" spans="1:17" x14ac:dyDescent="0.25">
      <c r="A10" s="38">
        <v>1</v>
      </c>
      <c r="B10" s="39">
        <v>2</v>
      </c>
      <c r="C10" s="40">
        <v>3</v>
      </c>
      <c r="D10" s="39">
        <v>4</v>
      </c>
      <c r="E10" s="39"/>
      <c r="F10" s="41">
        <v>4</v>
      </c>
      <c r="G10" s="41">
        <v>5</v>
      </c>
      <c r="H10" s="39">
        <v>6</v>
      </c>
      <c r="I10" s="39">
        <v>7</v>
      </c>
      <c r="J10" s="39">
        <v>8</v>
      </c>
      <c r="K10" s="40">
        <v>9</v>
      </c>
      <c r="L10" s="39">
        <v>10</v>
      </c>
      <c r="M10" s="40">
        <v>11</v>
      </c>
      <c r="N10" s="40">
        <v>12</v>
      </c>
      <c r="O10" s="40">
        <v>13</v>
      </c>
      <c r="P10" s="40">
        <v>14</v>
      </c>
      <c r="Q10" s="42">
        <v>15</v>
      </c>
    </row>
    <row r="11" spans="1:17" x14ac:dyDescent="0.25">
      <c r="A11" s="43"/>
      <c r="B11" s="44" t="s">
        <v>23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17" x14ac:dyDescent="0.25">
      <c r="A12" s="47" t="s">
        <v>24</v>
      </c>
      <c r="B12" s="47"/>
      <c r="C12" s="47"/>
      <c r="D12" s="47"/>
      <c r="E12" s="48"/>
      <c r="F12" s="49">
        <f t="shared" ref="F12:Q12" si="0">F587</f>
        <v>0</v>
      </c>
      <c r="G12" s="49"/>
      <c r="H12" s="49">
        <f t="shared" si="0"/>
        <v>0</v>
      </c>
      <c r="I12" s="49">
        <f t="shared" si="0"/>
        <v>0</v>
      </c>
      <c r="J12" s="49">
        <f t="shared" si="0"/>
        <v>0</v>
      </c>
      <c r="K12" s="49">
        <f t="shared" si="0"/>
        <v>0</v>
      </c>
      <c r="L12" s="49">
        <f t="shared" si="0"/>
        <v>0</v>
      </c>
      <c r="M12" s="49">
        <f t="shared" si="0"/>
        <v>0</v>
      </c>
      <c r="N12" s="49">
        <f t="shared" si="0"/>
        <v>0</v>
      </c>
      <c r="O12" s="49">
        <f t="shared" si="0"/>
        <v>0</v>
      </c>
      <c r="P12" s="49">
        <f t="shared" si="0"/>
        <v>0</v>
      </c>
      <c r="Q12" s="49">
        <f t="shared" si="0"/>
        <v>0</v>
      </c>
    </row>
    <row r="13" spans="1:17" x14ac:dyDescent="0.25">
      <c r="A13" s="50" t="s">
        <v>25</v>
      </c>
      <c r="B13" s="50"/>
      <c r="C13" s="50"/>
      <c r="D13" s="51"/>
      <c r="E13" s="51"/>
      <c r="F13" s="51"/>
      <c r="G13" s="51"/>
      <c r="H13" s="51"/>
      <c r="I13" s="50"/>
      <c r="J13" s="52"/>
      <c r="K13" s="50"/>
      <c r="L13" s="50"/>
      <c r="M13" s="50"/>
      <c r="N13" s="50"/>
      <c r="O13" s="50"/>
      <c r="P13" s="50"/>
      <c r="Q13" s="50"/>
    </row>
    <row r="14" spans="1:17" x14ac:dyDescent="0.25">
      <c r="A14" s="44" t="s">
        <v>26</v>
      </c>
      <c r="B14" s="45"/>
      <c r="C14" s="45"/>
      <c r="D14" s="45"/>
      <c r="E14" s="45"/>
      <c r="F14" s="45"/>
      <c r="G14" s="45"/>
      <c r="H14" s="45"/>
      <c r="I14" s="45"/>
      <c r="J14" s="45"/>
      <c r="K14" s="46"/>
      <c r="L14" s="45"/>
      <c r="M14" s="45"/>
      <c r="N14" s="45"/>
      <c r="O14" s="45"/>
      <c r="P14" s="45"/>
      <c r="Q14" s="46"/>
    </row>
    <row r="15" spans="1:17" x14ac:dyDescent="0.25">
      <c r="A15" s="53">
        <v>1</v>
      </c>
      <c r="B15" s="54" t="s">
        <v>27</v>
      </c>
      <c r="C15" s="55" t="s">
        <v>28</v>
      </c>
      <c r="D15" s="56">
        <v>40</v>
      </c>
      <c r="E15" s="56">
        <f>-22.906</f>
        <v>-22.905999999999999</v>
      </c>
      <c r="F15" s="57">
        <f t="shared" ref="F15:F27" si="1">D15</f>
        <v>40</v>
      </c>
      <c r="G15" s="58"/>
      <c r="H15" s="59">
        <v>2441.7899999999995</v>
      </c>
      <c r="I15" s="59" t="s">
        <v>29</v>
      </c>
      <c r="J15" s="40">
        <v>1</v>
      </c>
      <c r="K15" s="60" t="s">
        <v>30</v>
      </c>
      <c r="L15" s="59"/>
      <c r="M15" s="61"/>
      <c r="N15" s="61"/>
      <c r="O15" s="61"/>
      <c r="P15" s="61"/>
      <c r="Q15" s="62"/>
    </row>
    <row r="16" spans="1:17" x14ac:dyDescent="0.25">
      <c r="A16" s="53">
        <v>2</v>
      </c>
      <c r="B16" s="63" t="s">
        <v>31</v>
      </c>
      <c r="C16" s="64" t="s">
        <v>32</v>
      </c>
      <c r="D16" s="56">
        <v>13.80001</v>
      </c>
      <c r="E16" s="56">
        <f>-233.986</f>
        <v>-233.98599999999999</v>
      </c>
      <c r="F16" s="57">
        <f t="shared" si="1"/>
        <v>13.80001</v>
      </c>
      <c r="G16" s="58"/>
      <c r="H16" s="59">
        <v>5015.4799999999996</v>
      </c>
      <c r="I16" s="59" t="s">
        <v>33</v>
      </c>
      <c r="J16" s="40">
        <v>1</v>
      </c>
      <c r="K16" s="60" t="s">
        <v>34</v>
      </c>
      <c r="L16" s="59"/>
      <c r="M16" s="61"/>
      <c r="N16" s="61"/>
      <c r="O16" s="61"/>
      <c r="P16" s="61"/>
      <c r="Q16" s="62"/>
    </row>
    <row r="17" spans="1:17" x14ac:dyDescent="0.25">
      <c r="A17" s="53">
        <v>3</v>
      </c>
      <c r="B17" s="63"/>
      <c r="C17" s="64" t="s">
        <v>35</v>
      </c>
      <c r="D17" s="56">
        <v>13.80001</v>
      </c>
      <c r="E17" s="56">
        <v>34.779000000000003</v>
      </c>
      <c r="F17" s="57">
        <f t="shared" si="1"/>
        <v>13.80001</v>
      </c>
      <c r="G17" s="58"/>
      <c r="H17" s="59">
        <f>4743.07+288.2</f>
        <v>5031.2699999999995</v>
      </c>
      <c r="I17" s="59" t="s">
        <v>33</v>
      </c>
      <c r="J17" s="40">
        <v>1</v>
      </c>
      <c r="K17" s="60" t="s">
        <v>34</v>
      </c>
      <c r="L17" s="59"/>
      <c r="M17" s="61"/>
      <c r="N17" s="61"/>
      <c r="O17" s="61"/>
      <c r="P17" s="61"/>
      <c r="Q17" s="62"/>
    </row>
    <row r="18" spans="1:17" x14ac:dyDescent="0.25">
      <c r="A18" s="53">
        <v>4</v>
      </c>
      <c r="B18" s="63"/>
      <c r="C18" s="64" t="s">
        <v>36</v>
      </c>
      <c r="D18" s="56">
        <f>13.80001*2</f>
        <v>27.600020000000001</v>
      </c>
      <c r="E18" s="56">
        <v>395.649</v>
      </c>
      <c r="F18" s="57">
        <f t="shared" si="1"/>
        <v>27.600020000000001</v>
      </c>
      <c r="G18" s="58"/>
      <c r="H18" s="59">
        <v>5005</v>
      </c>
      <c r="I18" s="59" t="s">
        <v>33</v>
      </c>
      <c r="J18" s="40">
        <v>2</v>
      </c>
      <c r="K18" s="60" t="s">
        <v>34</v>
      </c>
      <c r="L18" s="59"/>
      <c r="M18" s="61"/>
      <c r="N18" s="61"/>
      <c r="O18" s="61"/>
      <c r="P18" s="61"/>
      <c r="Q18" s="62"/>
    </row>
    <row r="19" spans="1:17" x14ac:dyDescent="0.25">
      <c r="A19" s="53">
        <v>5</v>
      </c>
      <c r="B19" s="63"/>
      <c r="C19" s="64" t="s">
        <v>37</v>
      </c>
      <c r="D19" s="56">
        <f>13.80001*2</f>
        <v>27.600020000000001</v>
      </c>
      <c r="E19" s="56">
        <v>460.90600000000001</v>
      </c>
      <c r="F19" s="57">
        <f t="shared" si="1"/>
        <v>27.600020000000001</v>
      </c>
      <c r="G19" s="58"/>
      <c r="H19" s="59">
        <v>5032.54</v>
      </c>
      <c r="I19" s="59" t="s">
        <v>33</v>
      </c>
      <c r="J19" s="40">
        <v>2</v>
      </c>
      <c r="K19" s="60" t="s">
        <v>34</v>
      </c>
      <c r="L19" s="59"/>
      <c r="M19" s="61"/>
      <c r="N19" s="61"/>
      <c r="O19" s="61"/>
      <c r="P19" s="61"/>
      <c r="Q19" s="62"/>
    </row>
    <row r="20" spans="1:17" x14ac:dyDescent="0.25">
      <c r="A20" s="53">
        <v>6</v>
      </c>
      <c r="B20" s="63" t="s">
        <v>38</v>
      </c>
      <c r="C20" s="64" t="s">
        <v>32</v>
      </c>
      <c r="D20" s="56">
        <v>17.735800000000001</v>
      </c>
      <c r="E20" s="56">
        <f>-233.986</f>
        <v>-233.98599999999999</v>
      </c>
      <c r="F20" s="57">
        <f t="shared" si="1"/>
        <v>17.735800000000001</v>
      </c>
      <c r="G20" s="58"/>
      <c r="H20" s="59">
        <v>5015.4799999999996</v>
      </c>
      <c r="I20" s="59" t="s">
        <v>33</v>
      </c>
      <c r="J20" s="40">
        <v>1</v>
      </c>
      <c r="K20" s="60" t="s">
        <v>39</v>
      </c>
      <c r="L20" s="59"/>
      <c r="M20" s="61"/>
      <c r="N20" s="61"/>
      <c r="O20" s="61"/>
      <c r="P20" s="61"/>
      <c r="Q20" s="62"/>
    </row>
    <row r="21" spans="1:17" x14ac:dyDescent="0.25">
      <c r="A21" s="53">
        <v>7</v>
      </c>
      <c r="B21" s="63"/>
      <c r="C21" s="64" t="s">
        <v>35</v>
      </c>
      <c r="D21" s="56">
        <v>17.735800000000001</v>
      </c>
      <c r="E21" s="56">
        <v>34.779000000000003</v>
      </c>
      <c r="F21" s="57">
        <f t="shared" si="1"/>
        <v>17.735800000000001</v>
      </c>
      <c r="G21" s="58"/>
      <c r="H21" s="59">
        <v>5031.2699999999995</v>
      </c>
      <c r="I21" s="59" t="s">
        <v>33</v>
      </c>
      <c r="J21" s="40">
        <v>1</v>
      </c>
      <c r="K21" s="60" t="s">
        <v>39</v>
      </c>
      <c r="L21" s="59"/>
      <c r="M21" s="61"/>
      <c r="N21" s="61"/>
      <c r="O21" s="61"/>
      <c r="P21" s="61"/>
      <c r="Q21" s="62"/>
    </row>
    <row r="22" spans="1:17" x14ac:dyDescent="0.25">
      <c r="A22" s="53">
        <v>8</v>
      </c>
      <c r="B22" s="63"/>
      <c r="C22" s="64" t="s">
        <v>36</v>
      </c>
      <c r="D22" s="56">
        <f>17.73579*2</f>
        <v>35.471580000000003</v>
      </c>
      <c r="E22" s="56">
        <v>395.649</v>
      </c>
      <c r="F22" s="57">
        <f t="shared" si="1"/>
        <v>35.471580000000003</v>
      </c>
      <c r="G22" s="58"/>
      <c r="H22" s="59">
        <v>5005</v>
      </c>
      <c r="I22" s="59" t="s">
        <v>33</v>
      </c>
      <c r="J22" s="40">
        <v>2</v>
      </c>
      <c r="K22" s="60" t="s">
        <v>39</v>
      </c>
      <c r="L22" s="59"/>
      <c r="M22" s="61"/>
      <c r="N22" s="61"/>
      <c r="O22" s="61"/>
      <c r="P22" s="61"/>
      <c r="Q22" s="62"/>
    </row>
    <row r="23" spans="1:17" x14ac:dyDescent="0.25">
      <c r="A23" s="53">
        <v>9</v>
      </c>
      <c r="B23" s="63"/>
      <c r="C23" s="64" t="s">
        <v>37</v>
      </c>
      <c r="D23" s="56">
        <f>17.73579*2</f>
        <v>35.471580000000003</v>
      </c>
      <c r="E23" s="56">
        <v>460.90600000000001</v>
      </c>
      <c r="F23" s="57">
        <f t="shared" si="1"/>
        <v>35.471580000000003</v>
      </c>
      <c r="G23" s="58"/>
      <c r="H23" s="59">
        <v>5032.54</v>
      </c>
      <c r="I23" s="59" t="s">
        <v>33</v>
      </c>
      <c r="J23" s="40">
        <v>2</v>
      </c>
      <c r="K23" s="60" t="s">
        <v>39</v>
      </c>
      <c r="L23" s="59"/>
      <c r="M23" s="61"/>
      <c r="N23" s="61"/>
      <c r="O23" s="61"/>
      <c r="P23" s="61"/>
      <c r="Q23" s="62"/>
    </row>
    <row r="24" spans="1:17" x14ac:dyDescent="0.25">
      <c r="A24" s="53">
        <v>10</v>
      </c>
      <c r="B24" s="63" t="s">
        <v>40</v>
      </c>
      <c r="C24" s="55" t="s">
        <v>32</v>
      </c>
      <c r="D24" s="56">
        <f>28.117*1.18</f>
        <v>33.178060000000002</v>
      </c>
      <c r="E24" s="56">
        <f>-233.986</f>
        <v>-233.98599999999999</v>
      </c>
      <c r="F24" s="57">
        <f t="shared" si="1"/>
        <v>33.178060000000002</v>
      </c>
      <c r="G24" s="58"/>
      <c r="H24" s="59">
        <v>5015.4799999999996</v>
      </c>
      <c r="I24" s="59" t="s">
        <v>33</v>
      </c>
      <c r="J24" s="40">
        <v>1</v>
      </c>
      <c r="K24" s="60" t="s">
        <v>39</v>
      </c>
      <c r="L24" s="59"/>
      <c r="M24" s="61"/>
      <c r="N24" s="61"/>
      <c r="O24" s="61"/>
      <c r="P24" s="61"/>
      <c r="Q24" s="62"/>
    </row>
    <row r="25" spans="1:17" x14ac:dyDescent="0.25">
      <c r="A25" s="53">
        <v>11</v>
      </c>
      <c r="B25" s="63"/>
      <c r="C25" s="55" t="s">
        <v>35</v>
      </c>
      <c r="D25" s="56">
        <f>28.478*1.18</f>
        <v>33.604039999999998</v>
      </c>
      <c r="E25" s="56">
        <v>34.779000000000003</v>
      </c>
      <c r="F25" s="57">
        <f t="shared" si="1"/>
        <v>33.604039999999998</v>
      </c>
      <c r="G25" s="58"/>
      <c r="H25" s="59">
        <v>5031.2699999999995</v>
      </c>
      <c r="I25" s="59" t="s">
        <v>33</v>
      </c>
      <c r="J25" s="40">
        <v>1</v>
      </c>
      <c r="K25" s="60" t="s">
        <v>39</v>
      </c>
      <c r="L25" s="59"/>
      <c r="M25" s="61"/>
      <c r="N25" s="61"/>
      <c r="O25" s="61"/>
      <c r="P25" s="61"/>
      <c r="Q25" s="62"/>
    </row>
    <row r="26" spans="1:17" x14ac:dyDescent="0.25">
      <c r="A26" s="53">
        <v>12</v>
      </c>
      <c r="B26" s="63"/>
      <c r="C26" s="55" t="s">
        <v>36</v>
      </c>
      <c r="D26" s="56">
        <f>31.824*1.18</f>
        <v>37.552320000000002</v>
      </c>
      <c r="E26" s="56">
        <v>395.649</v>
      </c>
      <c r="F26" s="57">
        <f t="shared" si="1"/>
        <v>37.552320000000002</v>
      </c>
      <c r="G26" s="58"/>
      <c r="H26" s="59">
        <v>5005</v>
      </c>
      <c r="I26" s="59" t="s">
        <v>33</v>
      </c>
      <c r="J26" s="40">
        <v>2</v>
      </c>
      <c r="K26" s="60" t="s">
        <v>39</v>
      </c>
      <c r="L26" s="59"/>
      <c r="M26" s="61"/>
      <c r="N26" s="61"/>
      <c r="O26" s="61"/>
      <c r="P26" s="61"/>
      <c r="Q26" s="62"/>
    </row>
    <row r="27" spans="1:17" x14ac:dyDescent="0.25">
      <c r="A27" s="53">
        <v>13</v>
      </c>
      <c r="B27" s="63"/>
      <c r="C27" s="55" t="s">
        <v>37</v>
      </c>
      <c r="D27" s="56">
        <f>31.659*1.18</f>
        <v>37.357619999999997</v>
      </c>
      <c r="E27" s="56">
        <v>460.90600000000001</v>
      </c>
      <c r="F27" s="57">
        <f t="shared" si="1"/>
        <v>37.357619999999997</v>
      </c>
      <c r="G27" s="58"/>
      <c r="H27" s="59">
        <v>5032.54</v>
      </c>
      <c r="I27" s="59" t="s">
        <v>33</v>
      </c>
      <c r="J27" s="40">
        <v>2</v>
      </c>
      <c r="K27" s="60" t="s">
        <v>39</v>
      </c>
      <c r="L27" s="59"/>
      <c r="M27" s="61"/>
      <c r="N27" s="61"/>
      <c r="O27" s="61"/>
      <c r="P27" s="61"/>
      <c r="Q27" s="62"/>
    </row>
    <row r="28" spans="1:17" x14ac:dyDescent="0.25">
      <c r="A28" s="53">
        <v>14</v>
      </c>
      <c r="B28" s="65" t="s">
        <v>41</v>
      </c>
      <c r="C28" s="66" t="s">
        <v>42</v>
      </c>
      <c r="D28" s="56">
        <v>12</v>
      </c>
      <c r="E28" s="56">
        <v>220.16499999999999</v>
      </c>
      <c r="F28" s="67">
        <v>12</v>
      </c>
      <c r="G28" s="68"/>
      <c r="H28" s="69">
        <v>1428.8999999999999</v>
      </c>
      <c r="I28" s="70" t="s">
        <v>43</v>
      </c>
      <c r="J28" s="70">
        <v>1</v>
      </c>
      <c r="K28" s="38" t="s">
        <v>44</v>
      </c>
      <c r="L28" s="70"/>
      <c r="M28" s="38"/>
      <c r="N28" s="38"/>
      <c r="O28" s="38"/>
      <c r="P28" s="38"/>
      <c r="Q28" s="56"/>
    </row>
    <row r="29" spans="1:17" x14ac:dyDescent="0.25">
      <c r="A29" s="53">
        <v>15</v>
      </c>
      <c r="B29" s="71"/>
      <c r="C29" s="66" t="s">
        <v>45</v>
      </c>
      <c r="D29" s="56">
        <v>12</v>
      </c>
      <c r="E29" s="56">
        <v>250.898</v>
      </c>
      <c r="F29" s="67">
        <v>12</v>
      </c>
      <c r="G29" s="68"/>
      <c r="H29" s="69">
        <v>2272.8000000000002</v>
      </c>
      <c r="I29" s="70" t="s">
        <v>43</v>
      </c>
      <c r="J29" s="70">
        <v>1</v>
      </c>
      <c r="K29" s="38" t="s">
        <v>44</v>
      </c>
      <c r="L29" s="70"/>
      <c r="M29" s="38"/>
      <c r="N29" s="38"/>
      <c r="O29" s="38"/>
      <c r="P29" s="38"/>
      <c r="Q29" s="56"/>
    </row>
    <row r="30" spans="1:17" x14ac:dyDescent="0.25">
      <c r="A30" s="53">
        <v>16</v>
      </c>
      <c r="B30" s="71"/>
      <c r="C30" s="72" t="s">
        <v>46</v>
      </c>
      <c r="D30" s="56">
        <v>12</v>
      </c>
      <c r="E30" s="56"/>
      <c r="F30" s="67">
        <v>12</v>
      </c>
      <c r="G30" s="68"/>
      <c r="H30" s="69">
        <v>2301.7600000000002</v>
      </c>
      <c r="I30" s="70" t="s">
        <v>43</v>
      </c>
      <c r="J30" s="70">
        <v>1</v>
      </c>
      <c r="K30" s="38" t="s">
        <v>44</v>
      </c>
      <c r="L30" s="70"/>
      <c r="M30" s="38"/>
      <c r="N30" s="38"/>
      <c r="O30" s="38"/>
      <c r="P30" s="38"/>
      <c r="Q30" s="56"/>
    </row>
    <row r="31" spans="1:17" x14ac:dyDescent="0.25">
      <c r="A31" s="53">
        <v>17</v>
      </c>
      <c r="B31" s="71"/>
      <c r="C31" s="72" t="s">
        <v>47</v>
      </c>
      <c r="D31" s="56">
        <v>12</v>
      </c>
      <c r="E31" s="56"/>
      <c r="F31" s="67">
        <v>12</v>
      </c>
      <c r="G31" s="68"/>
      <c r="H31" s="69">
        <v>1832.6</v>
      </c>
      <c r="I31" s="70" t="s">
        <v>43</v>
      </c>
      <c r="J31" s="70">
        <v>1</v>
      </c>
      <c r="K31" s="38" t="s">
        <v>44</v>
      </c>
      <c r="L31" s="70"/>
      <c r="M31" s="38"/>
      <c r="N31" s="38"/>
      <c r="O31" s="38"/>
      <c r="P31" s="38"/>
      <c r="Q31" s="56"/>
    </row>
    <row r="32" spans="1:17" x14ac:dyDescent="0.25">
      <c r="A32" s="53">
        <v>18</v>
      </c>
      <c r="B32" s="71"/>
      <c r="C32" s="72" t="s">
        <v>48</v>
      </c>
      <c r="D32" s="56">
        <v>12</v>
      </c>
      <c r="E32" s="56">
        <v>241.756</v>
      </c>
      <c r="F32" s="67">
        <v>12</v>
      </c>
      <c r="G32" s="68"/>
      <c r="H32" s="69">
        <v>2625.7000000000003</v>
      </c>
      <c r="I32" s="70" t="s">
        <v>43</v>
      </c>
      <c r="J32" s="70">
        <v>1</v>
      </c>
      <c r="K32" s="38" t="s">
        <v>44</v>
      </c>
      <c r="L32" s="70"/>
      <c r="M32" s="38"/>
      <c r="N32" s="38"/>
      <c r="O32" s="38"/>
      <c r="P32" s="38"/>
      <c r="Q32" s="56"/>
    </row>
    <row r="33" spans="1:17" x14ac:dyDescent="0.25">
      <c r="A33" s="53">
        <v>19</v>
      </c>
      <c r="B33" s="71"/>
      <c r="C33" s="72" t="s">
        <v>49</v>
      </c>
      <c r="D33" s="56">
        <v>12</v>
      </c>
      <c r="E33" s="56">
        <v>242.946</v>
      </c>
      <c r="F33" s="67">
        <v>12</v>
      </c>
      <c r="G33" s="68"/>
      <c r="H33" s="69">
        <v>1295.3999999999999</v>
      </c>
      <c r="I33" s="70" t="s">
        <v>43</v>
      </c>
      <c r="J33" s="70">
        <v>1</v>
      </c>
      <c r="K33" s="38" t="s">
        <v>44</v>
      </c>
      <c r="L33" s="70"/>
      <c r="M33" s="38"/>
      <c r="N33" s="38"/>
      <c r="O33" s="38"/>
      <c r="P33" s="38"/>
      <c r="Q33" s="56"/>
    </row>
    <row r="34" spans="1:17" x14ac:dyDescent="0.25">
      <c r="A34" s="53">
        <v>20</v>
      </c>
      <c r="B34" s="71"/>
      <c r="C34" s="72" t="s">
        <v>50</v>
      </c>
      <c r="D34" s="56">
        <v>12</v>
      </c>
      <c r="E34" s="56"/>
      <c r="F34" s="67">
        <v>12</v>
      </c>
      <c r="G34" s="68"/>
      <c r="H34" s="69">
        <v>2718.4700000000003</v>
      </c>
      <c r="I34" s="70" t="s">
        <v>43</v>
      </c>
      <c r="J34" s="70">
        <v>1</v>
      </c>
      <c r="K34" s="38" t="s">
        <v>44</v>
      </c>
      <c r="L34" s="70"/>
      <c r="M34" s="38"/>
      <c r="N34" s="38"/>
      <c r="O34" s="38"/>
      <c r="P34" s="38"/>
      <c r="Q34" s="56"/>
    </row>
    <row r="35" spans="1:17" x14ac:dyDescent="0.25">
      <c r="A35" s="53">
        <v>21</v>
      </c>
      <c r="B35" s="73"/>
      <c r="C35" s="72" t="s">
        <v>51</v>
      </c>
      <c r="D35" s="56">
        <v>12</v>
      </c>
      <c r="E35" s="56">
        <v>141.23400000000001</v>
      </c>
      <c r="F35" s="67">
        <v>12</v>
      </c>
      <c r="G35" s="68"/>
      <c r="H35" s="69">
        <v>1820.2800000000002</v>
      </c>
      <c r="I35" s="70" t="s">
        <v>43</v>
      </c>
      <c r="J35" s="70">
        <v>1</v>
      </c>
      <c r="K35" s="38" t="s">
        <v>44</v>
      </c>
      <c r="L35" s="70"/>
      <c r="M35" s="38"/>
      <c r="N35" s="38"/>
      <c r="O35" s="38"/>
      <c r="P35" s="38"/>
      <c r="Q35" s="56"/>
    </row>
    <row r="36" spans="1:17" x14ac:dyDescent="0.25">
      <c r="A36" s="53">
        <v>22</v>
      </c>
      <c r="B36" s="74" t="s">
        <v>52</v>
      </c>
      <c r="C36" s="75" t="s">
        <v>53</v>
      </c>
      <c r="D36" s="56">
        <v>15</v>
      </c>
      <c r="E36" s="56">
        <v>832.01099999999997</v>
      </c>
      <c r="F36" s="67">
        <v>15</v>
      </c>
      <c r="G36" s="68"/>
      <c r="H36" s="69">
        <v>1694.2</v>
      </c>
      <c r="I36" s="70" t="s">
        <v>43</v>
      </c>
      <c r="J36" s="70">
        <v>1</v>
      </c>
      <c r="K36" s="38" t="s">
        <v>44</v>
      </c>
      <c r="L36" s="70"/>
      <c r="M36" s="38"/>
      <c r="N36" s="38"/>
      <c r="O36" s="38"/>
      <c r="P36" s="38"/>
      <c r="Q36" s="56"/>
    </row>
    <row r="37" spans="1:17" x14ac:dyDescent="0.25">
      <c r="A37" s="53">
        <v>23</v>
      </c>
      <c r="B37" s="74"/>
      <c r="C37" s="75" t="s">
        <v>54</v>
      </c>
      <c r="D37" s="56">
        <v>15</v>
      </c>
      <c r="E37" s="56"/>
      <c r="F37" s="67">
        <v>15</v>
      </c>
      <c r="G37" s="68"/>
      <c r="H37" s="69">
        <v>1826.9</v>
      </c>
      <c r="I37" s="70" t="s">
        <v>43</v>
      </c>
      <c r="J37" s="70">
        <v>1</v>
      </c>
      <c r="K37" s="38" t="s">
        <v>44</v>
      </c>
      <c r="L37" s="70"/>
      <c r="M37" s="38"/>
      <c r="N37" s="38"/>
      <c r="O37" s="38"/>
      <c r="P37" s="38"/>
      <c r="Q37" s="56"/>
    </row>
    <row r="38" spans="1:17" x14ac:dyDescent="0.25">
      <c r="A38" s="53">
        <v>24</v>
      </c>
      <c r="B38" s="74" t="s">
        <v>55</v>
      </c>
      <c r="C38" s="76" t="s">
        <v>56</v>
      </c>
      <c r="D38" s="56">
        <v>25</v>
      </c>
      <c r="E38" s="56">
        <v>832.01099999999997</v>
      </c>
      <c r="F38" s="67">
        <v>25</v>
      </c>
      <c r="G38" s="68"/>
      <c r="H38" s="69">
        <v>3544.7</v>
      </c>
      <c r="I38" s="70" t="s">
        <v>29</v>
      </c>
      <c r="J38" s="70">
        <v>1</v>
      </c>
      <c r="K38" s="38" t="s">
        <v>57</v>
      </c>
      <c r="L38" s="70"/>
      <c r="M38" s="38"/>
      <c r="N38" s="38"/>
      <c r="O38" s="38"/>
      <c r="P38" s="38"/>
      <c r="Q38" s="56"/>
    </row>
    <row r="39" spans="1:17" x14ac:dyDescent="0.25">
      <c r="A39" s="53">
        <v>25</v>
      </c>
      <c r="B39" s="74"/>
      <c r="C39" s="76" t="s">
        <v>58</v>
      </c>
      <c r="D39" s="56">
        <v>25</v>
      </c>
      <c r="E39" s="56"/>
      <c r="F39" s="67">
        <v>25</v>
      </c>
      <c r="G39" s="68"/>
      <c r="H39" s="69">
        <v>2318.17</v>
      </c>
      <c r="I39" s="70" t="s">
        <v>29</v>
      </c>
      <c r="J39" s="70">
        <v>1</v>
      </c>
      <c r="K39" s="38" t="s">
        <v>57</v>
      </c>
      <c r="L39" s="70"/>
      <c r="M39" s="38"/>
      <c r="N39" s="38"/>
      <c r="O39" s="38"/>
      <c r="P39" s="38"/>
      <c r="Q39" s="56"/>
    </row>
    <row r="40" spans="1:17" x14ac:dyDescent="0.25">
      <c r="A40" s="53">
        <v>26</v>
      </c>
      <c r="B40" s="74" t="s">
        <v>59</v>
      </c>
      <c r="C40" s="76" t="s">
        <v>60</v>
      </c>
      <c r="D40" s="56">
        <v>20</v>
      </c>
      <c r="E40" s="56">
        <v>832.01099999999997</v>
      </c>
      <c r="F40" s="67">
        <f t="shared" ref="F40:F72" si="2">D40</f>
        <v>20</v>
      </c>
      <c r="G40" s="68"/>
      <c r="H40" s="69">
        <v>4176.88</v>
      </c>
      <c r="I40" s="70" t="s">
        <v>29</v>
      </c>
      <c r="J40" s="70">
        <v>1</v>
      </c>
      <c r="K40" s="38" t="s">
        <v>57</v>
      </c>
      <c r="L40" s="70"/>
      <c r="M40" s="38"/>
      <c r="N40" s="38"/>
      <c r="O40" s="38"/>
      <c r="P40" s="38"/>
      <c r="Q40" s="56"/>
    </row>
    <row r="41" spans="1:17" x14ac:dyDescent="0.25">
      <c r="A41" s="53">
        <v>27</v>
      </c>
      <c r="B41" s="74"/>
      <c r="C41" s="76" t="s">
        <v>61</v>
      </c>
      <c r="D41" s="56">
        <v>20</v>
      </c>
      <c r="E41" s="56"/>
      <c r="F41" s="67">
        <f t="shared" si="2"/>
        <v>20</v>
      </c>
      <c r="G41" s="68"/>
      <c r="H41" s="69">
        <v>2717.9</v>
      </c>
      <c r="I41" s="70" t="s">
        <v>29</v>
      </c>
      <c r="J41" s="70">
        <v>1</v>
      </c>
      <c r="K41" s="38" t="s">
        <v>57</v>
      </c>
      <c r="L41" s="70"/>
      <c r="M41" s="38"/>
      <c r="N41" s="38"/>
      <c r="O41" s="38"/>
      <c r="P41" s="38"/>
      <c r="Q41" s="56"/>
    </row>
    <row r="42" spans="1:17" ht="27" x14ac:dyDescent="0.25">
      <c r="A42" s="53">
        <v>28</v>
      </c>
      <c r="B42" s="77" t="s">
        <v>62</v>
      </c>
      <c r="C42" s="76" t="s">
        <v>63</v>
      </c>
      <c r="D42" s="56">
        <v>8</v>
      </c>
      <c r="E42" s="56">
        <v>832.01099999999997</v>
      </c>
      <c r="F42" s="67">
        <f t="shared" si="2"/>
        <v>8</v>
      </c>
      <c r="G42" s="68"/>
      <c r="H42" s="69">
        <v>1988.7</v>
      </c>
      <c r="I42" s="70" t="s">
        <v>43</v>
      </c>
      <c r="J42" s="70">
        <v>1</v>
      </c>
      <c r="K42" s="38" t="s">
        <v>44</v>
      </c>
      <c r="L42" s="70"/>
      <c r="M42" s="38"/>
      <c r="N42" s="38"/>
      <c r="O42" s="38"/>
      <c r="P42" s="38"/>
      <c r="Q42" s="56"/>
    </row>
    <row r="43" spans="1:17" x14ac:dyDescent="0.25">
      <c r="A43" s="53">
        <v>29</v>
      </c>
      <c r="B43" s="65" t="s">
        <v>64</v>
      </c>
      <c r="C43" s="76" t="s">
        <v>65</v>
      </c>
      <c r="D43" s="56">
        <v>10</v>
      </c>
      <c r="E43" s="56"/>
      <c r="F43" s="67">
        <f t="shared" si="2"/>
        <v>10</v>
      </c>
      <c r="G43" s="68"/>
      <c r="H43" s="69">
        <v>3282.2</v>
      </c>
      <c r="I43" s="70" t="s">
        <v>43</v>
      </c>
      <c r="J43" s="70">
        <v>1</v>
      </c>
      <c r="K43" s="38" t="s">
        <v>44</v>
      </c>
      <c r="L43" s="70"/>
      <c r="M43" s="38"/>
      <c r="N43" s="38"/>
      <c r="O43" s="38"/>
      <c r="P43" s="38"/>
      <c r="Q43" s="56"/>
    </row>
    <row r="44" spans="1:17" x14ac:dyDescent="0.25">
      <c r="A44" s="53">
        <v>30</v>
      </c>
      <c r="B44" s="71"/>
      <c r="C44" s="76" t="s">
        <v>66</v>
      </c>
      <c r="D44" s="56">
        <v>10</v>
      </c>
      <c r="E44" s="56"/>
      <c r="F44" s="67">
        <f t="shared" si="2"/>
        <v>10</v>
      </c>
      <c r="G44" s="68"/>
      <c r="H44" s="69">
        <v>1099</v>
      </c>
      <c r="I44" s="70" t="s">
        <v>43</v>
      </c>
      <c r="J44" s="70">
        <v>1</v>
      </c>
      <c r="K44" s="38" t="s">
        <v>44</v>
      </c>
      <c r="L44" s="70"/>
      <c r="M44" s="38"/>
      <c r="N44" s="38"/>
      <c r="O44" s="38"/>
      <c r="P44" s="38"/>
      <c r="Q44" s="56"/>
    </row>
    <row r="45" spans="1:17" x14ac:dyDescent="0.25">
      <c r="A45" s="53">
        <v>31</v>
      </c>
      <c r="B45" s="71"/>
      <c r="C45" s="76" t="s">
        <v>67</v>
      </c>
      <c r="D45" s="56">
        <v>10</v>
      </c>
      <c r="E45" s="56"/>
      <c r="F45" s="67">
        <f t="shared" si="2"/>
        <v>10</v>
      </c>
      <c r="G45" s="68"/>
      <c r="H45" s="69">
        <v>1614.8999999999999</v>
      </c>
      <c r="I45" s="70" t="s">
        <v>43</v>
      </c>
      <c r="J45" s="70">
        <v>1</v>
      </c>
      <c r="K45" s="38" t="s">
        <v>44</v>
      </c>
      <c r="L45" s="70"/>
      <c r="M45" s="38"/>
      <c r="N45" s="38"/>
      <c r="O45" s="38"/>
      <c r="P45" s="38"/>
      <c r="Q45" s="56"/>
    </row>
    <row r="46" spans="1:17" x14ac:dyDescent="0.25">
      <c r="A46" s="53">
        <v>32</v>
      </c>
      <c r="B46" s="71"/>
      <c r="C46" s="76" t="s">
        <v>68</v>
      </c>
      <c r="D46" s="56">
        <v>10</v>
      </c>
      <c r="E46" s="56"/>
      <c r="F46" s="67">
        <f t="shared" si="2"/>
        <v>10</v>
      </c>
      <c r="G46" s="68"/>
      <c r="H46" s="69">
        <v>2682.1</v>
      </c>
      <c r="I46" s="70" t="s">
        <v>43</v>
      </c>
      <c r="J46" s="70">
        <v>1</v>
      </c>
      <c r="K46" s="38" t="s">
        <v>44</v>
      </c>
      <c r="L46" s="70"/>
      <c r="M46" s="38"/>
      <c r="N46" s="38"/>
      <c r="O46" s="38"/>
      <c r="P46" s="38"/>
      <c r="Q46" s="56"/>
    </row>
    <row r="47" spans="1:17" x14ac:dyDescent="0.25">
      <c r="A47" s="53">
        <v>33</v>
      </c>
      <c r="B47" s="71"/>
      <c r="C47" s="76" t="s">
        <v>69</v>
      </c>
      <c r="D47" s="56">
        <v>10</v>
      </c>
      <c r="E47" s="56"/>
      <c r="F47" s="67">
        <f t="shared" si="2"/>
        <v>10</v>
      </c>
      <c r="G47" s="68"/>
      <c r="H47" s="69">
        <v>1169.06</v>
      </c>
      <c r="I47" s="70" t="s">
        <v>43</v>
      </c>
      <c r="J47" s="70">
        <v>1</v>
      </c>
      <c r="K47" s="38" t="s">
        <v>44</v>
      </c>
      <c r="L47" s="70"/>
      <c r="M47" s="38"/>
      <c r="N47" s="38"/>
      <c r="O47" s="38"/>
      <c r="P47" s="38"/>
      <c r="Q47" s="56"/>
    </row>
    <row r="48" spans="1:17" x14ac:dyDescent="0.25">
      <c r="A48" s="53">
        <v>34</v>
      </c>
      <c r="B48" s="73"/>
      <c r="C48" s="76" t="s">
        <v>70</v>
      </c>
      <c r="D48" s="56">
        <v>10</v>
      </c>
      <c r="E48" s="56"/>
      <c r="F48" s="67">
        <f t="shared" si="2"/>
        <v>10</v>
      </c>
      <c r="G48" s="68"/>
      <c r="H48" s="69">
        <v>6416.5</v>
      </c>
      <c r="I48" s="70" t="s">
        <v>43</v>
      </c>
      <c r="J48" s="70">
        <v>1</v>
      </c>
      <c r="K48" s="38" t="s">
        <v>44</v>
      </c>
      <c r="L48" s="70"/>
      <c r="M48" s="38"/>
      <c r="N48" s="38"/>
      <c r="O48" s="38"/>
      <c r="P48" s="38"/>
      <c r="Q48" s="56"/>
    </row>
    <row r="49" spans="1:17" x14ac:dyDescent="0.25">
      <c r="A49" s="53">
        <v>35</v>
      </c>
      <c r="B49" s="74" t="s">
        <v>71</v>
      </c>
      <c r="C49" s="76" t="s">
        <v>72</v>
      </c>
      <c r="D49" s="56">
        <v>12</v>
      </c>
      <c r="E49" s="56">
        <v>832.01099999999997</v>
      </c>
      <c r="F49" s="67">
        <f t="shared" si="2"/>
        <v>12</v>
      </c>
      <c r="G49" s="68"/>
      <c r="H49" s="69">
        <v>1684.1999999999998</v>
      </c>
      <c r="I49" s="70" t="s">
        <v>43</v>
      </c>
      <c r="J49" s="70">
        <v>1</v>
      </c>
      <c r="K49" s="38" t="s">
        <v>44</v>
      </c>
      <c r="L49" s="70"/>
      <c r="M49" s="38"/>
      <c r="N49" s="38"/>
      <c r="O49" s="38"/>
      <c r="P49" s="38"/>
      <c r="Q49" s="56"/>
    </row>
    <row r="50" spans="1:17" x14ac:dyDescent="0.25">
      <c r="A50" s="53">
        <v>36</v>
      </c>
      <c r="B50" s="74"/>
      <c r="C50" s="76" t="s">
        <v>73</v>
      </c>
      <c r="D50" s="56">
        <v>12</v>
      </c>
      <c r="E50" s="56"/>
      <c r="F50" s="67">
        <f t="shared" si="2"/>
        <v>12</v>
      </c>
      <c r="G50" s="68"/>
      <c r="H50" s="69">
        <v>3107.4</v>
      </c>
      <c r="I50" s="70" t="s">
        <v>43</v>
      </c>
      <c r="J50" s="70">
        <v>1</v>
      </c>
      <c r="K50" s="38" t="s">
        <v>44</v>
      </c>
      <c r="L50" s="70"/>
      <c r="M50" s="38"/>
      <c r="N50" s="38"/>
      <c r="O50" s="38"/>
      <c r="P50" s="38"/>
      <c r="Q50" s="56"/>
    </row>
    <row r="51" spans="1:17" x14ac:dyDescent="0.25">
      <c r="A51" s="53">
        <v>37</v>
      </c>
      <c r="B51" s="65" t="s">
        <v>74</v>
      </c>
      <c r="C51" s="76" t="s">
        <v>75</v>
      </c>
      <c r="D51" s="56">
        <v>5</v>
      </c>
      <c r="E51" s="56"/>
      <c r="F51" s="67">
        <f t="shared" si="2"/>
        <v>5</v>
      </c>
      <c r="G51" s="68"/>
      <c r="H51" s="69">
        <v>2512.5700000000002</v>
      </c>
      <c r="I51" s="70" t="s">
        <v>43</v>
      </c>
      <c r="J51" s="70">
        <v>1</v>
      </c>
      <c r="K51" s="38" t="s">
        <v>44</v>
      </c>
      <c r="L51" s="70"/>
      <c r="M51" s="38"/>
      <c r="N51" s="38"/>
      <c r="O51" s="38"/>
      <c r="P51" s="38"/>
      <c r="Q51" s="56"/>
    </row>
    <row r="52" spans="1:17" x14ac:dyDescent="0.25">
      <c r="A52" s="53">
        <v>38</v>
      </c>
      <c r="B52" s="73"/>
      <c r="C52" s="76" t="s">
        <v>76</v>
      </c>
      <c r="D52" s="56">
        <v>5</v>
      </c>
      <c r="E52" s="56"/>
      <c r="F52" s="67">
        <f t="shared" si="2"/>
        <v>5</v>
      </c>
      <c r="G52" s="68"/>
      <c r="H52" s="69">
        <v>1330.4</v>
      </c>
      <c r="I52" s="70" t="s">
        <v>43</v>
      </c>
      <c r="J52" s="70">
        <v>1</v>
      </c>
      <c r="K52" s="38" t="s">
        <v>44</v>
      </c>
      <c r="L52" s="70"/>
      <c r="M52" s="38"/>
      <c r="N52" s="38"/>
      <c r="O52" s="38"/>
      <c r="P52" s="38"/>
      <c r="Q52" s="56"/>
    </row>
    <row r="53" spans="1:17" ht="27" x14ac:dyDescent="0.25">
      <c r="A53" s="53">
        <v>39</v>
      </c>
      <c r="B53" s="78" t="s">
        <v>77</v>
      </c>
      <c r="C53" s="76" t="s">
        <v>78</v>
      </c>
      <c r="D53" s="56">
        <v>15</v>
      </c>
      <c r="E53" s="56">
        <v>832.01099999999997</v>
      </c>
      <c r="F53" s="67">
        <f t="shared" si="2"/>
        <v>15</v>
      </c>
      <c r="G53" s="68"/>
      <c r="H53" s="69">
        <v>1809.32</v>
      </c>
      <c r="I53" s="70" t="s">
        <v>29</v>
      </c>
      <c r="J53" s="70">
        <v>1</v>
      </c>
      <c r="K53" s="38" t="s">
        <v>30</v>
      </c>
      <c r="L53" s="70"/>
      <c r="M53" s="38"/>
      <c r="N53" s="38"/>
      <c r="O53" s="38"/>
      <c r="P53" s="38"/>
      <c r="Q53" s="56"/>
    </row>
    <row r="54" spans="1:17" x14ac:dyDescent="0.25">
      <c r="A54" s="53">
        <v>40</v>
      </c>
      <c r="B54" s="78" t="s">
        <v>79</v>
      </c>
      <c r="C54" s="76" t="s">
        <v>80</v>
      </c>
      <c r="D54" s="56">
        <v>5.3168199999999999</v>
      </c>
      <c r="E54" s="56">
        <v>832.01099999999997</v>
      </c>
      <c r="F54" s="67">
        <f t="shared" si="2"/>
        <v>5.3168199999999999</v>
      </c>
      <c r="G54" s="68"/>
      <c r="H54" s="69">
        <v>2162.1</v>
      </c>
      <c r="I54" s="70" t="s">
        <v>29</v>
      </c>
      <c r="J54" s="70">
        <v>1</v>
      </c>
      <c r="K54" s="38" t="s">
        <v>57</v>
      </c>
      <c r="L54" s="70"/>
      <c r="M54" s="38"/>
      <c r="N54" s="38"/>
      <c r="O54" s="38"/>
      <c r="P54" s="38"/>
      <c r="Q54" s="56"/>
    </row>
    <row r="55" spans="1:17" x14ac:dyDescent="0.25">
      <c r="A55" s="53">
        <v>41</v>
      </c>
      <c r="B55" s="65" t="s">
        <v>81</v>
      </c>
      <c r="C55" s="76" t="s">
        <v>82</v>
      </c>
      <c r="D55" s="56">
        <v>12</v>
      </c>
      <c r="E55" s="56"/>
      <c r="F55" s="67">
        <f t="shared" si="2"/>
        <v>12</v>
      </c>
      <c r="G55" s="68"/>
      <c r="H55" s="69">
        <v>2273.3000000000002</v>
      </c>
      <c r="I55" s="70" t="s">
        <v>43</v>
      </c>
      <c r="J55" s="70">
        <v>1</v>
      </c>
      <c r="K55" s="38" t="s">
        <v>44</v>
      </c>
      <c r="L55" s="70"/>
      <c r="M55" s="38"/>
      <c r="N55" s="38"/>
      <c r="O55" s="38"/>
      <c r="P55" s="38"/>
      <c r="Q55" s="56"/>
    </row>
    <row r="56" spans="1:17" x14ac:dyDescent="0.25">
      <c r="A56" s="53">
        <v>42</v>
      </c>
      <c r="B56" s="71"/>
      <c r="C56" s="76" t="s">
        <v>83</v>
      </c>
      <c r="D56" s="56">
        <v>12</v>
      </c>
      <c r="E56" s="56"/>
      <c r="F56" s="67">
        <f t="shared" si="2"/>
        <v>12</v>
      </c>
      <c r="G56" s="68"/>
      <c r="H56" s="69">
        <v>1398</v>
      </c>
      <c r="I56" s="70" t="s">
        <v>43</v>
      </c>
      <c r="J56" s="70">
        <v>1</v>
      </c>
      <c r="K56" s="38" t="s">
        <v>44</v>
      </c>
      <c r="L56" s="70"/>
      <c r="M56" s="38"/>
      <c r="N56" s="38"/>
      <c r="O56" s="38"/>
      <c r="P56" s="38"/>
      <c r="Q56" s="56"/>
    </row>
    <row r="57" spans="1:17" x14ac:dyDescent="0.25">
      <c r="A57" s="53">
        <v>43</v>
      </c>
      <c r="B57" s="73"/>
      <c r="C57" s="76" t="s">
        <v>84</v>
      </c>
      <c r="D57" s="56">
        <v>12</v>
      </c>
      <c r="E57" s="56"/>
      <c r="F57" s="67">
        <f t="shared" si="2"/>
        <v>12</v>
      </c>
      <c r="G57" s="68"/>
      <c r="H57" s="69">
        <v>1277.57</v>
      </c>
      <c r="I57" s="70" t="s">
        <v>43</v>
      </c>
      <c r="J57" s="70">
        <v>1</v>
      </c>
      <c r="K57" s="38" t="s">
        <v>44</v>
      </c>
      <c r="L57" s="70"/>
      <c r="M57" s="38"/>
      <c r="N57" s="38"/>
      <c r="O57" s="38"/>
      <c r="P57" s="38"/>
      <c r="Q57" s="56"/>
    </row>
    <row r="58" spans="1:17" x14ac:dyDescent="0.25">
      <c r="A58" s="53">
        <v>44</v>
      </c>
      <c r="B58" s="65" t="s">
        <v>85</v>
      </c>
      <c r="C58" s="76" t="s">
        <v>86</v>
      </c>
      <c r="D58" s="56">
        <v>12</v>
      </c>
      <c r="E58" s="56"/>
      <c r="F58" s="67">
        <f t="shared" si="2"/>
        <v>12</v>
      </c>
      <c r="G58" s="68"/>
      <c r="H58" s="69">
        <v>793.35</v>
      </c>
      <c r="I58" s="70" t="s">
        <v>43</v>
      </c>
      <c r="J58" s="70">
        <v>1</v>
      </c>
      <c r="K58" s="38" t="s">
        <v>44</v>
      </c>
      <c r="L58" s="70"/>
      <c r="M58" s="38"/>
      <c r="N58" s="38"/>
      <c r="O58" s="38"/>
      <c r="P58" s="38"/>
      <c r="Q58" s="56"/>
    </row>
    <row r="59" spans="1:17" x14ac:dyDescent="0.25">
      <c r="A59" s="53">
        <v>45</v>
      </c>
      <c r="B59" s="71"/>
      <c r="C59" s="76" t="s">
        <v>87</v>
      </c>
      <c r="D59" s="56">
        <v>12</v>
      </c>
      <c r="E59" s="56"/>
      <c r="F59" s="67">
        <f t="shared" si="2"/>
        <v>12</v>
      </c>
      <c r="G59" s="68"/>
      <c r="H59" s="69">
        <v>1965.1</v>
      </c>
      <c r="I59" s="70" t="s">
        <v>43</v>
      </c>
      <c r="J59" s="70">
        <v>1</v>
      </c>
      <c r="K59" s="38" t="s">
        <v>44</v>
      </c>
      <c r="L59" s="70"/>
      <c r="M59" s="38"/>
      <c r="N59" s="38"/>
      <c r="O59" s="38"/>
      <c r="P59" s="38"/>
      <c r="Q59" s="56"/>
    </row>
    <row r="60" spans="1:17" x14ac:dyDescent="0.25">
      <c r="A60" s="53">
        <v>46</v>
      </c>
      <c r="B60" s="73"/>
      <c r="C60" s="76" t="s">
        <v>88</v>
      </c>
      <c r="D60" s="56">
        <v>12</v>
      </c>
      <c r="E60" s="56"/>
      <c r="F60" s="67">
        <f t="shared" si="2"/>
        <v>12</v>
      </c>
      <c r="G60" s="68"/>
      <c r="H60" s="69">
        <v>1278.24</v>
      </c>
      <c r="I60" s="70" t="s">
        <v>43</v>
      </c>
      <c r="J60" s="70">
        <v>1</v>
      </c>
      <c r="K60" s="38" t="s">
        <v>44</v>
      </c>
      <c r="L60" s="70"/>
      <c r="M60" s="38"/>
      <c r="N60" s="38"/>
      <c r="O60" s="38"/>
      <c r="P60" s="38"/>
      <c r="Q60" s="56"/>
    </row>
    <row r="61" spans="1:17" x14ac:dyDescent="0.25">
      <c r="A61" s="53">
        <v>47</v>
      </c>
      <c r="B61" s="65" t="s">
        <v>89</v>
      </c>
      <c r="C61" s="76" t="s">
        <v>90</v>
      </c>
      <c r="D61" s="56">
        <v>12</v>
      </c>
      <c r="E61" s="56"/>
      <c r="F61" s="67">
        <f t="shared" si="2"/>
        <v>12</v>
      </c>
      <c r="G61" s="68"/>
      <c r="H61" s="69">
        <v>772</v>
      </c>
      <c r="I61" s="70" t="s">
        <v>43</v>
      </c>
      <c r="J61" s="70">
        <v>1</v>
      </c>
      <c r="K61" s="38" t="s">
        <v>44</v>
      </c>
      <c r="L61" s="70"/>
      <c r="M61" s="38"/>
      <c r="N61" s="38"/>
      <c r="O61" s="38"/>
      <c r="P61" s="38"/>
      <c r="Q61" s="56"/>
    </row>
    <row r="62" spans="1:17" x14ac:dyDescent="0.25">
      <c r="A62" s="53">
        <v>48</v>
      </c>
      <c r="B62" s="71"/>
      <c r="C62" s="76" t="s">
        <v>91</v>
      </c>
      <c r="D62" s="56">
        <v>12</v>
      </c>
      <c r="E62" s="56"/>
      <c r="F62" s="67">
        <f t="shared" si="2"/>
        <v>12</v>
      </c>
      <c r="G62" s="68"/>
      <c r="H62" s="69">
        <v>1638.8</v>
      </c>
      <c r="I62" s="70" t="s">
        <v>43</v>
      </c>
      <c r="J62" s="70">
        <v>1</v>
      </c>
      <c r="K62" s="38" t="s">
        <v>44</v>
      </c>
      <c r="L62" s="70"/>
      <c r="M62" s="38"/>
      <c r="N62" s="38"/>
      <c r="O62" s="38"/>
      <c r="P62" s="38"/>
      <c r="Q62" s="56"/>
    </row>
    <row r="63" spans="1:17" x14ac:dyDescent="0.25">
      <c r="A63" s="53">
        <v>49</v>
      </c>
      <c r="B63" s="71"/>
      <c r="C63" s="76" t="s">
        <v>92</v>
      </c>
      <c r="D63" s="56">
        <v>12</v>
      </c>
      <c r="E63" s="56"/>
      <c r="F63" s="67">
        <f t="shared" si="2"/>
        <v>12</v>
      </c>
      <c r="G63" s="68"/>
      <c r="H63" s="69">
        <v>1439.39</v>
      </c>
      <c r="I63" s="70" t="s">
        <v>43</v>
      </c>
      <c r="J63" s="70">
        <v>1</v>
      </c>
      <c r="K63" s="38" t="s">
        <v>44</v>
      </c>
      <c r="L63" s="70"/>
      <c r="M63" s="38"/>
      <c r="N63" s="38"/>
      <c r="O63" s="38"/>
      <c r="P63" s="38"/>
      <c r="Q63" s="56"/>
    </row>
    <row r="64" spans="1:17" x14ac:dyDescent="0.25">
      <c r="A64" s="53">
        <v>50</v>
      </c>
      <c r="B64" s="71"/>
      <c r="C64" s="76" t="s">
        <v>66</v>
      </c>
      <c r="D64" s="56">
        <v>12</v>
      </c>
      <c r="E64" s="56"/>
      <c r="F64" s="67">
        <f t="shared" si="2"/>
        <v>12</v>
      </c>
      <c r="G64" s="68"/>
      <c r="H64" s="69">
        <v>1099</v>
      </c>
      <c r="I64" s="70" t="s">
        <v>43</v>
      </c>
      <c r="J64" s="70">
        <v>1</v>
      </c>
      <c r="K64" s="38" t="s">
        <v>44</v>
      </c>
      <c r="L64" s="70"/>
      <c r="M64" s="38"/>
      <c r="N64" s="38"/>
      <c r="O64" s="38"/>
      <c r="P64" s="38"/>
      <c r="Q64" s="56"/>
    </row>
    <row r="65" spans="1:17" x14ac:dyDescent="0.25">
      <c r="A65" s="53">
        <v>51</v>
      </c>
      <c r="B65" s="73"/>
      <c r="C65" s="76" t="s">
        <v>67</v>
      </c>
      <c r="D65" s="56">
        <v>12</v>
      </c>
      <c r="E65" s="56"/>
      <c r="F65" s="67">
        <f t="shared" si="2"/>
        <v>12</v>
      </c>
      <c r="G65" s="68"/>
      <c r="H65" s="69">
        <v>1614.8999999999999</v>
      </c>
      <c r="I65" s="70" t="s">
        <v>43</v>
      </c>
      <c r="J65" s="70">
        <v>1</v>
      </c>
      <c r="K65" s="38" t="s">
        <v>44</v>
      </c>
      <c r="L65" s="70"/>
      <c r="M65" s="38"/>
      <c r="N65" s="38"/>
      <c r="O65" s="38"/>
      <c r="P65" s="38"/>
      <c r="Q65" s="56"/>
    </row>
    <row r="66" spans="1:17" x14ac:dyDescent="0.25">
      <c r="A66" s="53">
        <v>52</v>
      </c>
      <c r="B66" s="65" t="s">
        <v>93</v>
      </c>
      <c r="C66" s="76" t="s">
        <v>94</v>
      </c>
      <c r="D66" s="56">
        <v>16</v>
      </c>
      <c r="E66" s="56"/>
      <c r="F66" s="67">
        <f t="shared" si="2"/>
        <v>16</v>
      </c>
      <c r="G66" s="68"/>
      <c r="H66" s="69">
        <v>673.19999999999993</v>
      </c>
      <c r="I66" s="70" t="s">
        <v>43</v>
      </c>
      <c r="J66" s="70">
        <v>2</v>
      </c>
      <c r="K66" s="38" t="s">
        <v>44</v>
      </c>
      <c r="L66" s="70"/>
      <c r="M66" s="38"/>
      <c r="N66" s="38"/>
      <c r="O66" s="38"/>
      <c r="P66" s="38"/>
      <c r="Q66" s="56"/>
    </row>
    <row r="67" spans="1:17" x14ac:dyDescent="0.25">
      <c r="A67" s="53">
        <v>53</v>
      </c>
      <c r="B67" s="71"/>
      <c r="C67" s="76" t="s">
        <v>95</v>
      </c>
      <c r="D67" s="56">
        <v>16</v>
      </c>
      <c r="E67" s="56"/>
      <c r="F67" s="67">
        <f t="shared" si="2"/>
        <v>16</v>
      </c>
      <c r="G67" s="68"/>
      <c r="H67" s="69">
        <v>2435.1000000000004</v>
      </c>
      <c r="I67" s="70" t="s">
        <v>43</v>
      </c>
      <c r="J67" s="70">
        <v>2</v>
      </c>
      <c r="K67" s="38" t="s">
        <v>44</v>
      </c>
      <c r="L67" s="70"/>
      <c r="M67" s="38"/>
      <c r="N67" s="38"/>
      <c r="O67" s="38"/>
      <c r="P67" s="38"/>
      <c r="Q67" s="56"/>
    </row>
    <row r="68" spans="1:17" x14ac:dyDescent="0.25">
      <c r="A68" s="53">
        <v>54</v>
      </c>
      <c r="B68" s="71"/>
      <c r="C68" s="76" t="s">
        <v>96</v>
      </c>
      <c r="D68" s="56">
        <v>16</v>
      </c>
      <c r="E68" s="56"/>
      <c r="F68" s="67">
        <f t="shared" si="2"/>
        <v>16</v>
      </c>
      <c r="G68" s="68"/>
      <c r="H68" s="69">
        <v>934.1</v>
      </c>
      <c r="I68" s="70" t="s">
        <v>43</v>
      </c>
      <c r="J68" s="70">
        <v>2</v>
      </c>
      <c r="K68" s="38" t="s">
        <v>44</v>
      </c>
      <c r="L68" s="70"/>
      <c r="M68" s="38"/>
      <c r="N68" s="38"/>
      <c r="O68" s="38"/>
      <c r="P68" s="38"/>
      <c r="Q68" s="56"/>
    </row>
    <row r="69" spans="1:17" x14ac:dyDescent="0.25">
      <c r="A69" s="53">
        <v>55</v>
      </c>
      <c r="B69" s="71"/>
      <c r="C69" s="76" t="s">
        <v>97</v>
      </c>
      <c r="D69" s="56">
        <v>16</v>
      </c>
      <c r="E69" s="56"/>
      <c r="F69" s="67">
        <f t="shared" si="2"/>
        <v>16</v>
      </c>
      <c r="G69" s="68"/>
      <c r="H69" s="69">
        <v>3706.3</v>
      </c>
      <c r="I69" s="70" t="s">
        <v>43</v>
      </c>
      <c r="J69" s="70">
        <v>2</v>
      </c>
      <c r="K69" s="38" t="s">
        <v>44</v>
      </c>
      <c r="L69" s="70"/>
      <c r="M69" s="38"/>
      <c r="N69" s="38"/>
      <c r="O69" s="38"/>
      <c r="P69" s="38"/>
      <c r="Q69" s="56"/>
    </row>
    <row r="70" spans="1:17" x14ac:dyDescent="0.25">
      <c r="A70" s="53">
        <v>56</v>
      </c>
      <c r="B70" s="71"/>
      <c r="C70" s="76" t="s">
        <v>98</v>
      </c>
      <c r="D70" s="56">
        <v>16</v>
      </c>
      <c r="E70" s="56"/>
      <c r="F70" s="67">
        <f t="shared" si="2"/>
        <v>16</v>
      </c>
      <c r="G70" s="68"/>
      <c r="H70" s="69">
        <v>6744.5</v>
      </c>
      <c r="I70" s="70" t="s">
        <v>43</v>
      </c>
      <c r="J70" s="70">
        <v>2</v>
      </c>
      <c r="K70" s="38" t="s">
        <v>44</v>
      </c>
      <c r="L70" s="70"/>
      <c r="M70" s="38"/>
      <c r="N70" s="38"/>
      <c r="O70" s="38"/>
      <c r="P70" s="38"/>
      <c r="Q70" s="56"/>
    </row>
    <row r="71" spans="1:17" x14ac:dyDescent="0.25">
      <c r="A71" s="53">
        <v>57</v>
      </c>
      <c r="B71" s="71"/>
      <c r="C71" s="76" t="s">
        <v>99</v>
      </c>
      <c r="D71" s="56">
        <v>16</v>
      </c>
      <c r="E71" s="56"/>
      <c r="F71" s="67">
        <f t="shared" si="2"/>
        <v>16</v>
      </c>
      <c r="G71" s="68"/>
      <c r="H71" s="69">
        <v>2281.65</v>
      </c>
      <c r="I71" s="70" t="s">
        <v>43</v>
      </c>
      <c r="J71" s="70">
        <v>2</v>
      </c>
      <c r="K71" s="38" t="s">
        <v>44</v>
      </c>
      <c r="L71" s="70"/>
      <c r="M71" s="38"/>
      <c r="N71" s="38"/>
      <c r="O71" s="38"/>
      <c r="P71" s="38"/>
      <c r="Q71" s="56"/>
    </row>
    <row r="72" spans="1:17" x14ac:dyDescent="0.25">
      <c r="A72" s="53">
        <v>58</v>
      </c>
      <c r="B72" s="73"/>
      <c r="C72" s="76" t="s">
        <v>100</v>
      </c>
      <c r="D72" s="56">
        <v>16</v>
      </c>
      <c r="E72" s="56"/>
      <c r="F72" s="67">
        <f t="shared" si="2"/>
        <v>16</v>
      </c>
      <c r="G72" s="68"/>
      <c r="H72" s="69">
        <v>2651.5</v>
      </c>
      <c r="I72" s="70" t="s">
        <v>43</v>
      </c>
      <c r="J72" s="70">
        <v>2</v>
      </c>
      <c r="K72" s="38" t="s">
        <v>44</v>
      </c>
      <c r="L72" s="70"/>
      <c r="M72" s="38"/>
      <c r="N72" s="38"/>
      <c r="O72" s="38"/>
      <c r="P72" s="38"/>
      <c r="Q72" s="56"/>
    </row>
    <row r="73" spans="1:17" x14ac:dyDescent="0.25">
      <c r="A73" s="79"/>
      <c r="B73" s="80" t="s">
        <v>101</v>
      </c>
      <c r="C73" s="80"/>
      <c r="D73" s="81">
        <f>SUM(D15:D72)</f>
        <v>953.22368000000006</v>
      </c>
      <c r="E73" s="81">
        <f t="shared" ref="E73:F73" si="3">SUM(E15:E72)</f>
        <v>8870.2140000000018</v>
      </c>
      <c r="F73" s="81">
        <f t="shared" si="3"/>
        <v>953.22368000000006</v>
      </c>
      <c r="G73" s="81"/>
      <c r="H73" s="81"/>
      <c r="I73" s="81"/>
      <c r="J73" s="81"/>
      <c r="K73" s="81"/>
      <c r="L73" s="82"/>
      <c r="M73" s="83"/>
      <c r="N73" s="83"/>
      <c r="O73" s="83"/>
      <c r="P73" s="83"/>
      <c r="Q73" s="84"/>
    </row>
    <row r="74" spans="1:17" x14ac:dyDescent="0.25">
      <c r="A74" s="44" t="s">
        <v>102</v>
      </c>
      <c r="B74" s="45"/>
      <c r="C74" s="45"/>
      <c r="D74" s="45"/>
      <c r="E74" s="45"/>
      <c r="F74" s="8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</row>
    <row r="75" spans="1:17" ht="27" x14ac:dyDescent="0.25">
      <c r="A75" s="86">
        <v>1</v>
      </c>
      <c r="B75" s="76" t="s">
        <v>103</v>
      </c>
      <c r="C75" s="64" t="s">
        <v>104</v>
      </c>
      <c r="D75" s="37">
        <v>12.744999999999999</v>
      </c>
      <c r="E75" s="37"/>
      <c r="F75" s="67">
        <v>12.744999999999999</v>
      </c>
      <c r="G75" s="68"/>
      <c r="H75" s="35">
        <v>8501.9</v>
      </c>
      <c r="I75" s="70" t="s">
        <v>29</v>
      </c>
      <c r="J75" s="70">
        <v>1</v>
      </c>
      <c r="K75" s="54" t="s">
        <v>105</v>
      </c>
      <c r="L75" s="87"/>
      <c r="M75" s="76"/>
      <c r="N75" s="76"/>
      <c r="O75" s="76"/>
      <c r="P75" s="76"/>
      <c r="Q75" s="88"/>
    </row>
    <row r="76" spans="1:17" ht="27" x14ac:dyDescent="0.25">
      <c r="A76" s="86">
        <v>2</v>
      </c>
      <c r="B76" s="76" t="s">
        <v>106</v>
      </c>
      <c r="C76" s="64" t="s">
        <v>80</v>
      </c>
      <c r="D76" s="37">
        <v>4.3810000000000002</v>
      </c>
      <c r="E76" s="37"/>
      <c r="F76" s="67">
        <f t="shared" ref="F76:F81" si="4">D76</f>
        <v>4.3810000000000002</v>
      </c>
      <c r="G76" s="68"/>
      <c r="H76" s="35">
        <v>2162.1</v>
      </c>
      <c r="I76" s="70" t="s">
        <v>29</v>
      </c>
      <c r="J76" s="70">
        <v>1</v>
      </c>
      <c r="K76" s="54" t="s">
        <v>105</v>
      </c>
      <c r="L76" s="87"/>
      <c r="M76" s="76"/>
      <c r="N76" s="76"/>
      <c r="O76" s="76"/>
      <c r="P76" s="76"/>
      <c r="Q76" s="88"/>
    </row>
    <row r="77" spans="1:17" ht="27" x14ac:dyDescent="0.25">
      <c r="A77" s="86">
        <v>3</v>
      </c>
      <c r="B77" s="89" t="s">
        <v>107</v>
      </c>
      <c r="C77" s="64" t="s">
        <v>98</v>
      </c>
      <c r="D77" s="37">
        <v>5.3445</v>
      </c>
      <c r="E77" s="37"/>
      <c r="F77" s="67">
        <f t="shared" si="4"/>
        <v>5.3445</v>
      </c>
      <c r="G77" s="68"/>
      <c r="H77" s="35">
        <v>1192.3</v>
      </c>
      <c r="I77" s="70" t="s">
        <v>29</v>
      </c>
      <c r="J77" s="70">
        <v>1</v>
      </c>
      <c r="K77" s="54" t="s">
        <v>105</v>
      </c>
      <c r="L77" s="87"/>
      <c r="M77" s="76"/>
      <c r="N77" s="76"/>
      <c r="O77" s="76"/>
      <c r="P77" s="76"/>
      <c r="Q77" s="88"/>
    </row>
    <row r="78" spans="1:17" ht="27" x14ac:dyDescent="0.25">
      <c r="A78" s="86">
        <v>4</v>
      </c>
      <c r="B78" s="90"/>
      <c r="C78" s="64" t="s">
        <v>108</v>
      </c>
      <c r="D78" s="37">
        <v>5.3445</v>
      </c>
      <c r="E78" s="37"/>
      <c r="F78" s="67">
        <f t="shared" si="4"/>
        <v>5.3445</v>
      </c>
      <c r="G78" s="68"/>
      <c r="H78" s="35">
        <v>3576.79</v>
      </c>
      <c r="I78" s="70" t="s">
        <v>29</v>
      </c>
      <c r="J78" s="70">
        <v>1</v>
      </c>
      <c r="K78" s="54" t="s">
        <v>105</v>
      </c>
      <c r="L78" s="87"/>
      <c r="M78" s="76"/>
      <c r="N78" s="76"/>
      <c r="O78" s="76"/>
      <c r="P78" s="76"/>
      <c r="Q78" s="88"/>
    </row>
    <row r="79" spans="1:17" ht="27" x14ac:dyDescent="0.25">
      <c r="A79" s="86">
        <v>3</v>
      </c>
      <c r="B79" s="89" t="s">
        <v>107</v>
      </c>
      <c r="C79" s="64" t="s">
        <v>60</v>
      </c>
      <c r="D79" s="37">
        <v>9.9130000000000003</v>
      </c>
      <c r="E79" s="37"/>
      <c r="F79" s="67">
        <f t="shared" si="4"/>
        <v>9.9130000000000003</v>
      </c>
      <c r="G79" s="68"/>
      <c r="H79" s="35">
        <v>4176.88</v>
      </c>
      <c r="I79" s="70" t="s">
        <v>29</v>
      </c>
      <c r="J79" s="70">
        <v>1</v>
      </c>
      <c r="K79" s="54" t="s">
        <v>105</v>
      </c>
      <c r="L79" s="87"/>
      <c r="M79" s="76"/>
      <c r="N79" s="76"/>
      <c r="O79" s="76"/>
      <c r="P79" s="76"/>
      <c r="Q79" s="88"/>
    </row>
    <row r="80" spans="1:17" ht="27" x14ac:dyDescent="0.25">
      <c r="A80" s="86"/>
      <c r="B80" s="91"/>
      <c r="C80" s="64" t="s">
        <v>109</v>
      </c>
      <c r="D80" s="37">
        <v>9.9130000000000003</v>
      </c>
      <c r="E80" s="37"/>
      <c r="F80" s="67">
        <f t="shared" si="4"/>
        <v>9.9130000000000003</v>
      </c>
      <c r="G80" s="68"/>
      <c r="H80" s="35">
        <v>2318.1699999999996</v>
      </c>
      <c r="I80" s="70" t="s">
        <v>29</v>
      </c>
      <c r="J80" s="70">
        <v>1</v>
      </c>
      <c r="K80" s="54" t="s">
        <v>105</v>
      </c>
      <c r="L80" s="87"/>
      <c r="M80" s="76"/>
      <c r="N80" s="76"/>
      <c r="O80" s="76"/>
      <c r="P80" s="76"/>
      <c r="Q80" s="88"/>
    </row>
    <row r="81" spans="1:17" ht="27" x14ac:dyDescent="0.25">
      <c r="A81" s="86">
        <v>4</v>
      </c>
      <c r="B81" s="90"/>
      <c r="C81" s="64" t="s">
        <v>56</v>
      </c>
      <c r="D81" s="37">
        <v>9.9130000000000003</v>
      </c>
      <c r="E81" s="37"/>
      <c r="F81" s="67">
        <f t="shared" si="4"/>
        <v>9.9130000000000003</v>
      </c>
      <c r="G81" s="68"/>
      <c r="H81" s="35">
        <v>3544.7</v>
      </c>
      <c r="I81" s="70" t="s">
        <v>29</v>
      </c>
      <c r="J81" s="70">
        <v>1</v>
      </c>
      <c r="K81" s="54" t="s">
        <v>105</v>
      </c>
      <c r="L81" s="87"/>
      <c r="M81" s="76"/>
      <c r="N81" s="76"/>
      <c r="O81" s="76"/>
      <c r="P81" s="76"/>
      <c r="Q81" s="88"/>
    </row>
    <row r="82" spans="1:17" x14ac:dyDescent="0.25">
      <c r="A82" s="79"/>
      <c r="B82" s="80" t="s">
        <v>101</v>
      </c>
      <c r="C82" s="80"/>
      <c r="D82" s="81">
        <f>SUM(D75:D81)</f>
        <v>57.553999999999988</v>
      </c>
      <c r="E82" s="81"/>
      <c r="F82" s="81">
        <f>SUM(F75:F81)</f>
        <v>57.553999999999988</v>
      </c>
      <c r="G82" s="81"/>
      <c r="H82" s="81"/>
      <c r="I82" s="81"/>
      <c r="J82" s="81"/>
      <c r="K82" s="81"/>
      <c r="L82" s="82"/>
      <c r="M82" s="83"/>
      <c r="N82" s="83"/>
      <c r="O82" s="83"/>
      <c r="P82" s="83"/>
      <c r="Q82" s="84"/>
    </row>
    <row r="83" spans="1:17" x14ac:dyDescent="0.25">
      <c r="A83" s="44" t="s">
        <v>110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6"/>
    </row>
    <row r="84" spans="1:17" ht="27" x14ac:dyDescent="0.25">
      <c r="A84" s="86">
        <v>1</v>
      </c>
      <c r="B84" s="89" t="s">
        <v>111</v>
      </c>
      <c r="C84" s="64" t="s">
        <v>112</v>
      </c>
      <c r="D84" s="37">
        <v>18</v>
      </c>
      <c r="E84" s="37"/>
      <c r="F84" s="67">
        <f>D84</f>
        <v>18</v>
      </c>
      <c r="G84" s="68"/>
      <c r="H84" s="35">
        <v>935.6</v>
      </c>
      <c r="I84" s="70" t="s">
        <v>113</v>
      </c>
      <c r="J84" s="70">
        <v>1</v>
      </c>
      <c r="K84" s="54" t="s">
        <v>114</v>
      </c>
      <c r="L84" s="54" t="s">
        <v>114</v>
      </c>
      <c r="M84" s="54" t="s">
        <v>114</v>
      </c>
      <c r="N84" s="54" t="s">
        <v>114</v>
      </c>
      <c r="O84" s="54" t="s">
        <v>114</v>
      </c>
      <c r="P84" s="54" t="s">
        <v>114</v>
      </c>
      <c r="Q84" s="54" t="s">
        <v>114</v>
      </c>
    </row>
    <row r="85" spans="1:17" x14ac:dyDescent="0.25">
      <c r="A85" s="86">
        <v>2</v>
      </c>
      <c r="B85" s="90"/>
      <c r="C85" s="64" t="s">
        <v>115</v>
      </c>
      <c r="D85" s="37">
        <v>18</v>
      </c>
      <c r="E85" s="37"/>
      <c r="F85" s="67">
        <f>D85</f>
        <v>18</v>
      </c>
      <c r="G85" s="68"/>
      <c r="H85" s="35">
        <v>767.2</v>
      </c>
      <c r="I85" s="70" t="s">
        <v>113</v>
      </c>
      <c r="J85" s="70">
        <v>1</v>
      </c>
      <c r="K85" s="54" t="s">
        <v>114</v>
      </c>
      <c r="L85" s="87"/>
      <c r="M85" s="76"/>
      <c r="N85" s="76"/>
      <c r="O85" s="76"/>
      <c r="P85" s="76"/>
      <c r="Q85" s="88"/>
    </row>
    <row r="86" spans="1:17" x14ac:dyDescent="0.25">
      <c r="A86" s="53">
        <v>14</v>
      </c>
      <c r="B86" s="76" t="s">
        <v>116</v>
      </c>
      <c r="C86" s="64" t="s">
        <v>117</v>
      </c>
      <c r="D86" s="56">
        <v>55.893999999999998</v>
      </c>
      <c r="E86" s="56">
        <f>-398.64</f>
        <v>-398.64</v>
      </c>
      <c r="F86" s="92">
        <f t="shared" ref="F86" si="5">D86</f>
        <v>55.893999999999998</v>
      </c>
      <c r="G86" s="92"/>
      <c r="H86" s="93">
        <v>2149.9</v>
      </c>
      <c r="I86" s="35" t="s">
        <v>118</v>
      </c>
      <c r="J86" s="35">
        <v>1</v>
      </c>
      <c r="K86" s="54" t="s">
        <v>119</v>
      </c>
      <c r="L86" s="35"/>
      <c r="M86" s="61"/>
      <c r="N86" s="61"/>
      <c r="O86" s="61"/>
      <c r="P86" s="61"/>
      <c r="Q86" s="62">
        <f>F86</f>
        <v>55.893999999999998</v>
      </c>
    </row>
    <row r="87" spans="1:17" x14ac:dyDescent="0.25">
      <c r="A87" s="79"/>
      <c r="B87" s="80" t="s">
        <v>101</v>
      </c>
      <c r="C87" s="80"/>
      <c r="D87" s="81">
        <f>SUM(D84:D86)</f>
        <v>91.894000000000005</v>
      </c>
      <c r="E87" s="81">
        <f t="shared" ref="E87:F87" si="6">SUM(E84:E86)</f>
        <v>-398.64</v>
      </c>
      <c r="F87" s="81">
        <f t="shared" si="6"/>
        <v>91.894000000000005</v>
      </c>
      <c r="G87" s="81"/>
      <c r="H87" s="81"/>
      <c r="I87" s="81"/>
      <c r="J87" s="81"/>
      <c r="K87" s="81"/>
      <c r="L87" s="82"/>
      <c r="M87" s="83"/>
      <c r="N87" s="83"/>
      <c r="O87" s="83"/>
      <c r="P87" s="83"/>
      <c r="Q87" s="84"/>
    </row>
    <row r="88" spans="1:17" x14ac:dyDescent="0.25">
      <c r="A88" s="94" t="s">
        <v>120</v>
      </c>
      <c r="B88" s="94"/>
      <c r="C88" s="94"/>
      <c r="D88" s="56"/>
      <c r="E88" s="56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 x14ac:dyDescent="0.25">
      <c r="A89" s="38">
        <v>1</v>
      </c>
      <c r="B89" s="74" t="s">
        <v>121</v>
      </c>
      <c r="C89" s="95" t="s">
        <v>122</v>
      </c>
      <c r="D89" s="56">
        <f>'[1]2013'!D123-'[1]2013'!F123</f>
        <v>81.6631</v>
      </c>
      <c r="E89" s="56">
        <v>272.10899999999998</v>
      </c>
      <c r="F89" s="67">
        <f t="shared" ref="F89:F110" si="7">D89</f>
        <v>81.6631</v>
      </c>
      <c r="G89" s="68"/>
      <c r="H89" s="69">
        <v>2571.86</v>
      </c>
      <c r="I89" s="70" t="s">
        <v>43</v>
      </c>
      <c r="J89" s="70">
        <v>1</v>
      </c>
      <c r="K89" s="38" t="s">
        <v>44</v>
      </c>
      <c r="L89" s="59" t="s">
        <v>123</v>
      </c>
      <c r="M89" s="96"/>
      <c r="N89" s="96"/>
      <c r="O89" s="96"/>
      <c r="P89" s="96"/>
      <c r="Q89" s="96"/>
    </row>
    <row r="90" spans="1:17" x14ac:dyDescent="0.25">
      <c r="A90" s="38">
        <v>2</v>
      </c>
      <c r="B90" s="74"/>
      <c r="C90" s="95" t="s">
        <v>124</v>
      </c>
      <c r="D90" s="56">
        <f>'[1]2013'!D124-'[1]2013'!F124</f>
        <v>81.937039999999996</v>
      </c>
      <c r="E90" s="56">
        <v>38.848999999999997</v>
      </c>
      <c r="F90" s="67">
        <f t="shared" si="7"/>
        <v>81.937039999999996</v>
      </c>
      <c r="G90" s="68"/>
      <c r="H90" s="69">
        <v>2543.0600000000004</v>
      </c>
      <c r="I90" s="70" t="s">
        <v>43</v>
      </c>
      <c r="J90" s="70">
        <v>1</v>
      </c>
      <c r="K90" s="38" t="s">
        <v>44</v>
      </c>
      <c r="L90" s="59" t="s">
        <v>123</v>
      </c>
      <c r="M90" s="96"/>
      <c r="N90" s="96"/>
      <c r="O90" s="96"/>
      <c r="P90" s="96"/>
      <c r="Q90" s="96"/>
    </row>
    <row r="91" spans="1:17" x14ac:dyDescent="0.25">
      <c r="A91" s="38">
        <v>3</v>
      </c>
      <c r="B91" s="74"/>
      <c r="C91" s="95" t="s">
        <v>125</v>
      </c>
      <c r="D91" s="56">
        <f>'[1]2013'!D125-'[1]2013'!F125</f>
        <v>78.169060000000002</v>
      </c>
      <c r="E91" s="56">
        <v>283.48099999999999</v>
      </c>
      <c r="F91" s="67">
        <f t="shared" si="7"/>
        <v>78.169060000000002</v>
      </c>
      <c r="G91" s="68"/>
      <c r="H91" s="69">
        <v>3692.6800000000003</v>
      </c>
      <c r="I91" s="70" t="s">
        <v>43</v>
      </c>
      <c r="J91" s="70">
        <v>1</v>
      </c>
      <c r="K91" s="38" t="s">
        <v>44</v>
      </c>
      <c r="L91" s="59" t="s">
        <v>123</v>
      </c>
      <c r="M91" s="96"/>
      <c r="N91" s="96"/>
      <c r="O91" s="96"/>
      <c r="P91" s="96"/>
      <c r="Q91" s="96"/>
    </row>
    <row r="92" spans="1:17" x14ac:dyDescent="0.25">
      <c r="A92" s="38">
        <v>4</v>
      </c>
      <c r="B92" s="74"/>
      <c r="C92" s="95" t="s">
        <v>126</v>
      </c>
      <c r="D92" s="56">
        <f>'[1]2013'!D126-'[1]2013'!F126</f>
        <v>84.208359999999999</v>
      </c>
      <c r="E92" s="56">
        <v>848.09799999999996</v>
      </c>
      <c r="F92" s="67">
        <f t="shared" si="7"/>
        <v>84.208359999999999</v>
      </c>
      <c r="G92" s="68"/>
      <c r="H92" s="69">
        <v>3465.9000000000005</v>
      </c>
      <c r="I92" s="70" t="s">
        <v>43</v>
      </c>
      <c r="J92" s="70">
        <v>1</v>
      </c>
      <c r="K92" s="38" t="s">
        <v>44</v>
      </c>
      <c r="L92" s="59" t="s">
        <v>123</v>
      </c>
      <c r="M92" s="96"/>
      <c r="N92" s="96"/>
      <c r="O92" s="96"/>
      <c r="P92" s="96"/>
      <c r="Q92" s="96"/>
    </row>
    <row r="93" spans="1:17" x14ac:dyDescent="0.25">
      <c r="A93" s="38">
        <v>5</v>
      </c>
      <c r="B93" s="74"/>
      <c r="C93" s="95" t="s">
        <v>127</v>
      </c>
      <c r="D93" s="56">
        <f>'[1]2013'!D127-'[1]2013'!F127</f>
        <v>79.814849999999993</v>
      </c>
      <c r="E93" s="56">
        <v>165.22499999999999</v>
      </c>
      <c r="F93" s="67">
        <f t="shared" si="7"/>
        <v>79.814849999999993</v>
      </c>
      <c r="G93" s="68"/>
      <c r="H93" s="69">
        <v>3621.8</v>
      </c>
      <c r="I93" s="70" t="s">
        <v>43</v>
      </c>
      <c r="J93" s="70">
        <v>1</v>
      </c>
      <c r="K93" s="38" t="s">
        <v>44</v>
      </c>
      <c r="L93" s="59" t="s">
        <v>123</v>
      </c>
      <c r="M93" s="96"/>
      <c r="N93" s="96"/>
      <c r="O93" s="96"/>
      <c r="P93" s="96"/>
      <c r="Q93" s="96"/>
    </row>
    <row r="94" spans="1:17" x14ac:dyDescent="0.25">
      <c r="A94" s="38">
        <v>6</v>
      </c>
      <c r="B94" s="74"/>
      <c r="C94" s="95" t="s">
        <v>128</v>
      </c>
      <c r="D94" s="56">
        <f>'[1]2013'!D128-'[1]2013'!F128</f>
        <v>78.042501999999999</v>
      </c>
      <c r="E94" s="56">
        <v>25.806000000000001</v>
      </c>
      <c r="F94" s="67">
        <f t="shared" si="7"/>
        <v>78.042501999999999</v>
      </c>
      <c r="G94" s="68"/>
      <c r="H94" s="69">
        <v>3414.9700000000003</v>
      </c>
      <c r="I94" s="70" t="s">
        <v>43</v>
      </c>
      <c r="J94" s="70">
        <v>1</v>
      </c>
      <c r="K94" s="38" t="s">
        <v>44</v>
      </c>
      <c r="L94" s="59" t="s">
        <v>123</v>
      </c>
      <c r="M94" s="96"/>
      <c r="N94" s="96"/>
      <c r="O94" s="96"/>
      <c r="P94" s="96"/>
      <c r="Q94" s="96"/>
    </row>
    <row r="95" spans="1:17" x14ac:dyDescent="0.25">
      <c r="A95" s="38">
        <v>7</v>
      </c>
      <c r="B95" s="74"/>
      <c r="C95" s="95" t="s">
        <v>129</v>
      </c>
      <c r="D95" s="56">
        <f>'[1]2013'!D129-'[1]2013'!F129</f>
        <v>79.291820000000001</v>
      </c>
      <c r="E95" s="56">
        <v>147.42099999999999</v>
      </c>
      <c r="F95" s="67">
        <f t="shared" si="7"/>
        <v>79.291820000000001</v>
      </c>
      <c r="G95" s="68"/>
      <c r="H95" s="69">
        <v>2770.17</v>
      </c>
      <c r="I95" s="70" t="s">
        <v>43</v>
      </c>
      <c r="J95" s="70">
        <v>1</v>
      </c>
      <c r="K95" s="38" t="s">
        <v>44</v>
      </c>
      <c r="L95" s="59" t="s">
        <v>123</v>
      </c>
      <c r="M95" s="96"/>
      <c r="N95" s="96"/>
      <c r="O95" s="96"/>
      <c r="P95" s="96"/>
      <c r="Q95" s="96"/>
    </row>
    <row r="96" spans="1:17" x14ac:dyDescent="0.25">
      <c r="A96" s="38">
        <v>8</v>
      </c>
      <c r="B96" s="74"/>
      <c r="C96" s="95" t="s">
        <v>130</v>
      </c>
      <c r="D96" s="56">
        <f>'[1]2013'!D130-'[1]2013'!F130</f>
        <v>78.213580000000007</v>
      </c>
      <c r="E96" s="56">
        <v>222.791</v>
      </c>
      <c r="F96" s="67">
        <f t="shared" si="7"/>
        <v>78.213580000000007</v>
      </c>
      <c r="G96" s="68"/>
      <c r="H96" s="69">
        <v>3417.3999999999996</v>
      </c>
      <c r="I96" s="70" t="s">
        <v>43</v>
      </c>
      <c r="J96" s="70">
        <v>1</v>
      </c>
      <c r="K96" s="38" t="s">
        <v>44</v>
      </c>
      <c r="L96" s="59" t="s">
        <v>123</v>
      </c>
      <c r="M96" s="96"/>
      <c r="N96" s="96"/>
      <c r="O96" s="96"/>
      <c r="P96" s="96"/>
      <c r="Q96" s="96"/>
    </row>
    <row r="97" spans="1:17" x14ac:dyDescent="0.25">
      <c r="A97" s="38">
        <v>9</v>
      </c>
      <c r="B97" s="74"/>
      <c r="C97" s="95" t="s">
        <v>131</v>
      </c>
      <c r="D97" s="56">
        <f>'[1]2013'!D131-'[1]2013'!F131</f>
        <v>81.33023</v>
      </c>
      <c r="E97" s="56">
        <v>481.69499999999999</v>
      </c>
      <c r="F97" s="67">
        <f t="shared" si="7"/>
        <v>81.33023</v>
      </c>
      <c r="G97" s="68"/>
      <c r="H97" s="69">
        <v>1638.8</v>
      </c>
      <c r="I97" s="70" t="s">
        <v>43</v>
      </c>
      <c r="J97" s="70">
        <v>1</v>
      </c>
      <c r="K97" s="38" t="s">
        <v>44</v>
      </c>
      <c r="L97" s="59" t="s">
        <v>123</v>
      </c>
      <c r="M97" s="96"/>
      <c r="N97" s="96"/>
      <c r="O97" s="96"/>
      <c r="P97" s="96"/>
      <c r="Q97" s="96"/>
    </row>
    <row r="98" spans="1:17" x14ac:dyDescent="0.25">
      <c r="A98" s="38">
        <v>10</v>
      </c>
      <c r="B98" s="74"/>
      <c r="C98" s="95" t="s">
        <v>132</v>
      </c>
      <c r="D98" s="56">
        <f>'[1]2013'!D132-'[1]2013'!F132</f>
        <v>78.347909999999999</v>
      </c>
      <c r="E98" s="56">
        <v>199.608</v>
      </c>
      <c r="F98" s="67">
        <f t="shared" si="7"/>
        <v>78.347909999999999</v>
      </c>
      <c r="G98" s="68"/>
      <c r="H98" s="69">
        <v>3791.2</v>
      </c>
      <c r="I98" s="70" t="s">
        <v>43</v>
      </c>
      <c r="J98" s="70">
        <v>1</v>
      </c>
      <c r="K98" s="38" t="s">
        <v>44</v>
      </c>
      <c r="L98" s="59" t="s">
        <v>123</v>
      </c>
      <c r="M98" s="96"/>
      <c r="N98" s="96"/>
      <c r="O98" s="96"/>
      <c r="P98" s="96"/>
      <c r="Q98" s="96"/>
    </row>
    <row r="99" spans="1:17" x14ac:dyDescent="0.25">
      <c r="A99" s="38">
        <v>11</v>
      </c>
      <c r="B99" s="74"/>
      <c r="C99" s="95" t="s">
        <v>133</v>
      </c>
      <c r="D99" s="56">
        <f>'[1]2013'!D133-'[1]2013'!F133</f>
        <v>86.305109999999985</v>
      </c>
      <c r="E99" s="56">
        <v>1303.5989999999999</v>
      </c>
      <c r="F99" s="67">
        <f t="shared" si="7"/>
        <v>86.305109999999985</v>
      </c>
      <c r="G99" s="68"/>
      <c r="H99" s="69">
        <v>2831.6</v>
      </c>
      <c r="I99" s="70" t="s">
        <v>43</v>
      </c>
      <c r="J99" s="70">
        <v>1</v>
      </c>
      <c r="K99" s="38" t="s">
        <v>44</v>
      </c>
      <c r="L99" s="59" t="s">
        <v>123</v>
      </c>
      <c r="M99" s="96"/>
      <c r="N99" s="96"/>
      <c r="O99" s="96"/>
      <c r="P99" s="96"/>
      <c r="Q99" s="96"/>
    </row>
    <row r="100" spans="1:17" x14ac:dyDescent="0.25">
      <c r="A100" s="38">
        <v>12</v>
      </c>
      <c r="B100" s="74"/>
      <c r="C100" s="95" t="s">
        <v>134</v>
      </c>
      <c r="D100" s="56">
        <f>'[1]2013'!D134-'[1]2013'!F134</f>
        <v>86.58305</v>
      </c>
      <c r="E100" s="56">
        <v>328.423</v>
      </c>
      <c r="F100" s="67">
        <f t="shared" si="7"/>
        <v>86.58305</v>
      </c>
      <c r="G100" s="68"/>
      <c r="H100" s="69">
        <v>2487.8000000000002</v>
      </c>
      <c r="I100" s="70" t="s">
        <v>43</v>
      </c>
      <c r="J100" s="70">
        <v>1</v>
      </c>
      <c r="K100" s="38" t="s">
        <v>44</v>
      </c>
      <c r="L100" s="59" t="s">
        <v>123</v>
      </c>
      <c r="M100" s="96"/>
      <c r="N100" s="96"/>
      <c r="O100" s="96"/>
      <c r="P100" s="96"/>
      <c r="Q100" s="96"/>
    </row>
    <row r="101" spans="1:17" x14ac:dyDescent="0.25">
      <c r="A101" s="38">
        <v>13</v>
      </c>
      <c r="B101" s="74"/>
      <c r="C101" s="95" t="s">
        <v>135</v>
      </c>
      <c r="D101" s="56">
        <f>'[1]2013'!D135-'[1]2013'!F135</f>
        <v>76.621560000000002</v>
      </c>
      <c r="E101" s="56">
        <v>505.19400000000002</v>
      </c>
      <c r="F101" s="67">
        <f t="shared" si="7"/>
        <v>76.621560000000002</v>
      </c>
      <c r="G101" s="68"/>
      <c r="H101" s="69">
        <v>3708.54</v>
      </c>
      <c r="I101" s="70" t="s">
        <v>43</v>
      </c>
      <c r="J101" s="70">
        <v>1</v>
      </c>
      <c r="K101" s="38" t="s">
        <v>44</v>
      </c>
      <c r="L101" s="59" t="s">
        <v>123</v>
      </c>
      <c r="M101" s="96"/>
      <c r="N101" s="96"/>
      <c r="O101" s="96"/>
      <c r="P101" s="96"/>
      <c r="Q101" s="96"/>
    </row>
    <row r="102" spans="1:17" x14ac:dyDescent="0.25">
      <c r="A102" s="38">
        <v>14</v>
      </c>
      <c r="B102" s="74"/>
      <c r="C102" s="95" t="s">
        <v>136</v>
      </c>
      <c r="D102" s="56">
        <f>'[1]2013'!D136-'[1]2013'!F136</f>
        <v>154.66537999999997</v>
      </c>
      <c r="E102" s="56">
        <f>-807.917</f>
        <v>-807.91700000000003</v>
      </c>
      <c r="F102" s="67">
        <f t="shared" si="7"/>
        <v>154.66537999999997</v>
      </c>
      <c r="G102" s="68"/>
      <c r="H102" s="69">
        <v>2680.25</v>
      </c>
      <c r="I102" s="70" t="s">
        <v>43</v>
      </c>
      <c r="J102" s="70">
        <v>2</v>
      </c>
      <c r="K102" s="38" t="s">
        <v>44</v>
      </c>
      <c r="L102" s="59" t="s">
        <v>123</v>
      </c>
      <c r="M102" s="96"/>
      <c r="N102" s="96"/>
      <c r="O102" s="96"/>
      <c r="P102" s="96"/>
      <c r="Q102" s="96"/>
    </row>
    <row r="103" spans="1:17" x14ac:dyDescent="0.25">
      <c r="A103" s="38">
        <v>15</v>
      </c>
      <c r="B103" s="74"/>
      <c r="C103" s="95" t="s">
        <v>137</v>
      </c>
      <c r="D103" s="56">
        <f>'[1]2013'!D137-'[1]2013'!F137</f>
        <v>91.769939999999991</v>
      </c>
      <c r="E103" s="56">
        <v>552.19399999999996</v>
      </c>
      <c r="F103" s="67">
        <f t="shared" si="7"/>
        <v>91.769939999999991</v>
      </c>
      <c r="G103" s="68"/>
      <c r="H103" s="69">
        <v>5350.39</v>
      </c>
      <c r="I103" s="70" t="s">
        <v>43</v>
      </c>
      <c r="J103" s="70">
        <v>1</v>
      </c>
      <c r="K103" s="38" t="s">
        <v>44</v>
      </c>
      <c r="L103" s="59" t="s">
        <v>123</v>
      </c>
      <c r="M103" s="96"/>
      <c r="N103" s="96"/>
      <c r="O103" s="96"/>
      <c r="P103" s="96"/>
      <c r="Q103" s="96"/>
    </row>
    <row r="104" spans="1:17" x14ac:dyDescent="0.25">
      <c r="A104" s="38">
        <v>16</v>
      </c>
      <c r="B104" s="74"/>
      <c r="C104" s="95" t="s">
        <v>138</v>
      </c>
      <c r="D104" s="56">
        <f>'[1]2013'!D138-'[1]2013'!F138</f>
        <v>176.40903</v>
      </c>
      <c r="E104" s="56">
        <f>-77.939</f>
        <v>-77.938999999999993</v>
      </c>
      <c r="F104" s="67">
        <f t="shared" si="7"/>
        <v>176.40903</v>
      </c>
      <c r="G104" s="68"/>
      <c r="H104" s="69">
        <v>8295.4</v>
      </c>
      <c r="I104" s="70" t="s">
        <v>43</v>
      </c>
      <c r="J104" s="70">
        <v>2</v>
      </c>
      <c r="K104" s="38" t="s">
        <v>44</v>
      </c>
      <c r="L104" s="59" t="s">
        <v>123</v>
      </c>
      <c r="M104" s="96"/>
      <c r="N104" s="96"/>
      <c r="O104" s="96"/>
      <c r="P104" s="96"/>
      <c r="Q104" s="96"/>
    </row>
    <row r="105" spans="1:17" x14ac:dyDescent="0.25">
      <c r="A105" s="38">
        <v>17</v>
      </c>
      <c r="B105" s="74"/>
      <c r="C105" s="95" t="s">
        <v>139</v>
      </c>
      <c r="D105" s="56">
        <f>'[1]2013'!D139-'[1]2013'!F139</f>
        <v>158.30734999999999</v>
      </c>
      <c r="E105" s="56">
        <v>598.39599999999996</v>
      </c>
      <c r="F105" s="67">
        <f t="shared" si="7"/>
        <v>158.30734999999999</v>
      </c>
      <c r="G105" s="68"/>
      <c r="H105" s="69">
        <v>2726.07</v>
      </c>
      <c r="I105" s="70" t="s">
        <v>43</v>
      </c>
      <c r="J105" s="70">
        <v>2</v>
      </c>
      <c r="K105" s="38" t="s">
        <v>44</v>
      </c>
      <c r="L105" s="59" t="s">
        <v>123</v>
      </c>
      <c r="M105" s="96"/>
      <c r="N105" s="96"/>
      <c r="O105" s="96"/>
      <c r="P105" s="96"/>
      <c r="Q105" s="96"/>
    </row>
    <row r="106" spans="1:17" x14ac:dyDescent="0.25">
      <c r="A106" s="38">
        <v>18</v>
      </c>
      <c r="B106" s="74"/>
      <c r="C106" s="95" t="s">
        <v>75</v>
      </c>
      <c r="D106" s="56">
        <f>'[1]2013'!D140-'[1]2013'!F140</f>
        <v>97.927289999999999</v>
      </c>
      <c r="E106" s="56">
        <v>34.779000000000003</v>
      </c>
      <c r="F106" s="67">
        <f t="shared" si="7"/>
        <v>97.927289999999999</v>
      </c>
      <c r="G106" s="68"/>
      <c r="H106" s="69">
        <v>2512.5700000000002</v>
      </c>
      <c r="I106" s="70" t="s">
        <v>43</v>
      </c>
      <c r="J106" s="70">
        <v>1</v>
      </c>
      <c r="K106" s="38" t="s">
        <v>44</v>
      </c>
      <c r="L106" s="59" t="s">
        <v>123</v>
      </c>
      <c r="M106" s="96"/>
      <c r="N106" s="96"/>
      <c r="O106" s="96"/>
      <c r="P106" s="96"/>
      <c r="Q106" s="96"/>
    </row>
    <row r="107" spans="1:17" x14ac:dyDescent="0.25">
      <c r="A107" s="38">
        <v>19</v>
      </c>
      <c r="B107" s="74"/>
      <c r="C107" s="95" t="s">
        <v>140</v>
      </c>
      <c r="D107" s="56">
        <f>'[1]2013'!D141-'[1]2013'!F141</f>
        <v>83.903899999999993</v>
      </c>
      <c r="E107" s="56">
        <v>395.649</v>
      </c>
      <c r="F107" s="67">
        <f t="shared" si="7"/>
        <v>83.903899999999993</v>
      </c>
      <c r="G107" s="68"/>
      <c r="H107" s="69">
        <v>5005</v>
      </c>
      <c r="I107" s="70" t="s">
        <v>43</v>
      </c>
      <c r="J107" s="70">
        <v>1</v>
      </c>
      <c r="K107" s="38" t="s">
        <v>44</v>
      </c>
      <c r="L107" s="59" t="s">
        <v>123</v>
      </c>
      <c r="M107" s="96"/>
      <c r="N107" s="96"/>
      <c r="O107" s="96"/>
      <c r="P107" s="96"/>
      <c r="Q107" s="96"/>
    </row>
    <row r="108" spans="1:17" x14ac:dyDescent="0.25">
      <c r="A108" s="38">
        <v>20</v>
      </c>
      <c r="B108" s="74"/>
      <c r="C108" s="95" t="s">
        <v>141</v>
      </c>
      <c r="D108" s="56">
        <f>'[1]2013'!D142-'[1]2013'!F142</f>
        <v>156.40589</v>
      </c>
      <c r="E108" s="56">
        <v>460.90600000000001</v>
      </c>
      <c r="F108" s="67">
        <f t="shared" si="7"/>
        <v>156.40589</v>
      </c>
      <c r="G108" s="68"/>
      <c r="H108" s="69">
        <v>5032.54</v>
      </c>
      <c r="I108" s="70" t="s">
        <v>43</v>
      </c>
      <c r="J108" s="70">
        <v>2</v>
      </c>
      <c r="K108" s="38" t="s">
        <v>44</v>
      </c>
      <c r="L108" s="59" t="s">
        <v>123</v>
      </c>
      <c r="M108" s="96"/>
      <c r="N108" s="96"/>
      <c r="O108" s="96"/>
      <c r="P108" s="96"/>
      <c r="Q108" s="96"/>
    </row>
    <row r="109" spans="1:17" x14ac:dyDescent="0.25">
      <c r="A109" s="38">
        <v>21</v>
      </c>
      <c r="B109" s="74"/>
      <c r="C109" s="95" t="s">
        <v>142</v>
      </c>
      <c r="D109" s="56">
        <f>'[1]2013'!D143-'[1]2013'!F143</f>
        <v>89.137200000000007</v>
      </c>
      <c r="E109" s="56">
        <f>-36.386</f>
        <v>-36.386000000000003</v>
      </c>
      <c r="F109" s="67">
        <f t="shared" si="7"/>
        <v>89.137200000000007</v>
      </c>
      <c r="G109" s="68"/>
      <c r="H109" s="69">
        <v>2675.2400000000002</v>
      </c>
      <c r="I109" s="70" t="s">
        <v>43</v>
      </c>
      <c r="J109" s="70">
        <v>1</v>
      </c>
      <c r="K109" s="38" t="s">
        <v>44</v>
      </c>
      <c r="L109" s="59" t="s">
        <v>123</v>
      </c>
      <c r="M109" s="96"/>
      <c r="N109" s="96"/>
      <c r="O109" s="96"/>
      <c r="P109" s="96"/>
      <c r="Q109" s="96"/>
    </row>
    <row r="110" spans="1:17" x14ac:dyDescent="0.25">
      <c r="A110" s="38">
        <v>22</v>
      </c>
      <c r="B110" s="74"/>
      <c r="C110" s="95" t="s">
        <v>143</v>
      </c>
      <c r="D110" s="56">
        <f>'[1]2013'!D144-'[1]2013'!F144</f>
        <v>62.961750000000009</v>
      </c>
      <c r="E110" s="56">
        <v>435.04300000000001</v>
      </c>
      <c r="F110" s="67">
        <f t="shared" si="7"/>
        <v>62.961750000000009</v>
      </c>
      <c r="G110" s="68"/>
      <c r="H110" s="69">
        <v>3534.6</v>
      </c>
      <c r="I110" s="70" t="s">
        <v>43</v>
      </c>
      <c r="J110" s="70">
        <v>1</v>
      </c>
      <c r="K110" s="38" t="s">
        <v>44</v>
      </c>
      <c r="L110" s="59" t="s">
        <v>123</v>
      </c>
      <c r="M110" s="96"/>
      <c r="N110" s="96"/>
      <c r="O110" s="96"/>
      <c r="P110" s="96"/>
      <c r="Q110" s="96"/>
    </row>
    <row r="111" spans="1:17" x14ac:dyDescent="0.25">
      <c r="A111" s="97" t="s">
        <v>144</v>
      </c>
      <c r="B111" s="98"/>
      <c r="C111" s="99"/>
      <c r="D111" s="100">
        <f>SUM(D89:D110)</f>
        <v>2122.0159020000001</v>
      </c>
      <c r="E111" s="100">
        <f>SUM(E89:E110)</f>
        <v>6377.0239999999994</v>
      </c>
      <c r="F111" s="100">
        <f>SUM(F89:F110)</f>
        <v>2122.0159020000001</v>
      </c>
      <c r="G111" s="100"/>
      <c r="H111" s="69"/>
      <c r="I111" s="70"/>
      <c r="J111" s="70"/>
      <c r="K111" s="38"/>
      <c r="L111" s="59"/>
      <c r="M111" s="96"/>
      <c r="N111" s="96"/>
      <c r="O111" s="96"/>
      <c r="P111" s="96"/>
      <c r="Q111" s="96"/>
    </row>
    <row r="112" spans="1:17" x14ac:dyDescent="0.25">
      <c r="A112" s="38">
        <v>23</v>
      </c>
      <c r="B112" s="74" t="s">
        <v>145</v>
      </c>
      <c r="C112" s="101" t="s">
        <v>146</v>
      </c>
      <c r="D112" s="56">
        <f>'[1]2013'!D145-'[1]2013'!F145</f>
        <v>70.399003999999991</v>
      </c>
      <c r="E112" s="56">
        <f>-114.899</f>
        <v>-114.899</v>
      </c>
      <c r="F112" s="67">
        <f t="shared" ref="F112:F131" si="8">D112</f>
        <v>70.399003999999991</v>
      </c>
      <c r="G112" s="68"/>
      <c r="H112" s="69">
        <v>896</v>
      </c>
      <c r="I112" s="70" t="s">
        <v>43</v>
      </c>
      <c r="J112" s="70">
        <v>1</v>
      </c>
      <c r="K112" s="38" t="s">
        <v>44</v>
      </c>
      <c r="L112" s="59" t="s">
        <v>147</v>
      </c>
      <c r="M112" s="96"/>
      <c r="N112" s="96"/>
      <c r="O112" s="96"/>
      <c r="P112" s="96"/>
      <c r="Q112" s="96"/>
    </row>
    <row r="113" spans="1:17" x14ac:dyDescent="0.25">
      <c r="A113" s="38">
        <v>24</v>
      </c>
      <c r="B113" s="74"/>
      <c r="C113" s="101" t="s">
        <v>148</v>
      </c>
      <c r="D113" s="56">
        <f>'[1]2013'!D146-'[1]2013'!F146</f>
        <v>67.316810000000004</v>
      </c>
      <c r="E113" s="56">
        <v>0.245</v>
      </c>
      <c r="F113" s="67">
        <f t="shared" si="8"/>
        <v>67.316810000000004</v>
      </c>
      <c r="G113" s="68"/>
      <c r="H113" s="69">
        <v>1098.5899999999999</v>
      </c>
      <c r="I113" s="70" t="s">
        <v>43</v>
      </c>
      <c r="J113" s="70">
        <v>1</v>
      </c>
      <c r="K113" s="38" t="s">
        <v>44</v>
      </c>
      <c r="L113" s="59" t="s">
        <v>147</v>
      </c>
      <c r="M113" s="96"/>
      <c r="N113" s="96"/>
      <c r="O113" s="96"/>
      <c r="P113" s="96"/>
      <c r="Q113" s="96"/>
    </row>
    <row r="114" spans="1:17" x14ac:dyDescent="0.25">
      <c r="A114" s="38">
        <v>25</v>
      </c>
      <c r="B114" s="74"/>
      <c r="C114" s="101" t="s">
        <v>96</v>
      </c>
      <c r="D114" s="56">
        <f>'[1]2013'!D147-'[1]2013'!F147</f>
        <v>69.308989999999994</v>
      </c>
      <c r="E114" s="56">
        <f>-288.071</f>
        <v>-288.07100000000003</v>
      </c>
      <c r="F114" s="67">
        <f t="shared" si="8"/>
        <v>69.308989999999994</v>
      </c>
      <c r="G114" s="68"/>
      <c r="H114" s="69">
        <v>934.1</v>
      </c>
      <c r="I114" s="70" t="s">
        <v>43</v>
      </c>
      <c r="J114" s="70">
        <v>1</v>
      </c>
      <c r="K114" s="38" t="s">
        <v>44</v>
      </c>
      <c r="L114" s="59" t="s">
        <v>147</v>
      </c>
      <c r="M114" s="96"/>
      <c r="N114" s="96"/>
      <c r="O114" s="96"/>
      <c r="P114" s="96"/>
      <c r="Q114" s="96"/>
    </row>
    <row r="115" spans="1:17" x14ac:dyDescent="0.25">
      <c r="A115" s="38">
        <v>26</v>
      </c>
      <c r="B115" s="74"/>
      <c r="C115" s="95" t="s">
        <v>149</v>
      </c>
      <c r="D115" s="56">
        <f>'[1]2013'!D148-'[1]2013'!F148</f>
        <v>83.568449999999999</v>
      </c>
      <c r="E115" s="56">
        <v>433.21199999999999</v>
      </c>
      <c r="F115" s="67">
        <f t="shared" si="8"/>
        <v>83.568449999999999</v>
      </c>
      <c r="G115" s="68"/>
      <c r="H115" s="69">
        <v>3172.9</v>
      </c>
      <c r="I115" s="70" t="s">
        <v>43</v>
      </c>
      <c r="J115" s="70">
        <v>1</v>
      </c>
      <c r="K115" s="38" t="s">
        <v>44</v>
      </c>
      <c r="L115" s="59" t="s">
        <v>147</v>
      </c>
      <c r="M115" s="96"/>
      <c r="N115" s="96"/>
      <c r="O115" s="96"/>
      <c r="P115" s="96"/>
      <c r="Q115" s="96"/>
    </row>
    <row r="116" spans="1:17" x14ac:dyDescent="0.25">
      <c r="A116" s="38">
        <v>27</v>
      </c>
      <c r="B116" s="74"/>
      <c r="C116" s="95" t="s">
        <v>150</v>
      </c>
      <c r="D116" s="56">
        <f>'[1]2013'!D149-'[1]2013'!F149</f>
        <v>75.464879999999994</v>
      </c>
      <c r="E116" s="56">
        <v>391.98599999999999</v>
      </c>
      <c r="F116" s="67">
        <f t="shared" si="8"/>
        <v>75.464879999999994</v>
      </c>
      <c r="G116" s="68"/>
      <c r="H116" s="69">
        <v>2631</v>
      </c>
      <c r="I116" s="70" t="s">
        <v>43</v>
      </c>
      <c r="J116" s="70">
        <v>1</v>
      </c>
      <c r="K116" s="38" t="s">
        <v>44</v>
      </c>
      <c r="L116" s="59" t="s">
        <v>147</v>
      </c>
      <c r="M116" s="96"/>
      <c r="N116" s="96"/>
      <c r="O116" s="96"/>
      <c r="P116" s="96"/>
      <c r="Q116" s="96"/>
    </row>
    <row r="117" spans="1:17" x14ac:dyDescent="0.25">
      <c r="A117" s="38">
        <v>28</v>
      </c>
      <c r="B117" s="74"/>
      <c r="C117" s="95" t="s">
        <v>151</v>
      </c>
      <c r="D117" s="56">
        <f>'[1]2013'!D150-'[1]2013'!F150</f>
        <v>77.607882999999987</v>
      </c>
      <c r="E117" s="56">
        <v>88.06</v>
      </c>
      <c r="F117" s="67">
        <f t="shared" si="8"/>
        <v>77.607882999999987</v>
      </c>
      <c r="G117" s="68"/>
      <c r="H117" s="69">
        <v>3661.9</v>
      </c>
      <c r="I117" s="70" t="s">
        <v>43</v>
      </c>
      <c r="J117" s="70">
        <v>1</v>
      </c>
      <c r="K117" s="38" t="s">
        <v>44</v>
      </c>
      <c r="L117" s="59" t="s">
        <v>147</v>
      </c>
      <c r="M117" s="96"/>
      <c r="N117" s="96"/>
      <c r="O117" s="96"/>
      <c r="P117" s="96"/>
      <c r="Q117" s="96"/>
    </row>
    <row r="118" spans="1:17" x14ac:dyDescent="0.25">
      <c r="A118" s="38">
        <v>29</v>
      </c>
      <c r="B118" s="74"/>
      <c r="C118" s="95" t="s">
        <v>152</v>
      </c>
      <c r="D118" s="56">
        <f>'[1]2013'!D151-'[1]2013'!F151</f>
        <v>76.572317999999996</v>
      </c>
      <c r="E118" s="56">
        <v>266.44499999999999</v>
      </c>
      <c r="F118" s="67">
        <f t="shared" si="8"/>
        <v>76.572317999999996</v>
      </c>
      <c r="G118" s="68"/>
      <c r="H118" s="69">
        <v>2552.4</v>
      </c>
      <c r="I118" s="70" t="s">
        <v>43</v>
      </c>
      <c r="J118" s="70">
        <v>1</v>
      </c>
      <c r="K118" s="38" t="s">
        <v>44</v>
      </c>
      <c r="L118" s="59" t="s">
        <v>147</v>
      </c>
      <c r="M118" s="96"/>
      <c r="N118" s="96"/>
      <c r="O118" s="96"/>
      <c r="P118" s="96"/>
      <c r="Q118" s="96"/>
    </row>
    <row r="119" spans="1:17" x14ac:dyDescent="0.25">
      <c r="A119" s="38">
        <v>30</v>
      </c>
      <c r="B119" s="74"/>
      <c r="C119" s="95" t="s">
        <v>153</v>
      </c>
      <c r="D119" s="56">
        <f>'[1]2013'!D152-'[1]2013'!F152</f>
        <v>76.790319999999994</v>
      </c>
      <c r="E119" s="56">
        <v>77.200999999999993</v>
      </c>
      <c r="F119" s="67">
        <f t="shared" si="8"/>
        <v>76.790319999999994</v>
      </c>
      <c r="G119" s="68"/>
      <c r="H119" s="69">
        <v>2702.2000000000003</v>
      </c>
      <c r="I119" s="70" t="s">
        <v>43</v>
      </c>
      <c r="J119" s="70">
        <v>1</v>
      </c>
      <c r="K119" s="38" t="s">
        <v>44</v>
      </c>
      <c r="L119" s="59" t="s">
        <v>147</v>
      </c>
      <c r="M119" s="96"/>
      <c r="N119" s="96"/>
      <c r="O119" s="96"/>
      <c r="P119" s="96"/>
      <c r="Q119" s="96"/>
    </row>
    <row r="120" spans="1:17" x14ac:dyDescent="0.25">
      <c r="A120" s="38">
        <v>31</v>
      </c>
      <c r="B120" s="74"/>
      <c r="C120" s="95" t="s">
        <v>154</v>
      </c>
      <c r="D120" s="56">
        <f>'[1]2013'!D153-'[1]2013'!F153</f>
        <v>75.972929999999991</v>
      </c>
      <c r="E120" s="56">
        <v>274.18799999999999</v>
      </c>
      <c r="F120" s="67">
        <f t="shared" si="8"/>
        <v>75.972929999999991</v>
      </c>
      <c r="G120" s="68"/>
      <c r="H120" s="69">
        <v>3518.5</v>
      </c>
      <c r="I120" s="70" t="s">
        <v>43</v>
      </c>
      <c r="J120" s="70">
        <v>1</v>
      </c>
      <c r="K120" s="38" t="s">
        <v>44</v>
      </c>
      <c r="L120" s="59" t="s">
        <v>147</v>
      </c>
      <c r="M120" s="96"/>
      <c r="N120" s="96"/>
      <c r="O120" s="96"/>
      <c r="P120" s="96"/>
      <c r="Q120" s="96"/>
    </row>
    <row r="121" spans="1:17" x14ac:dyDescent="0.25">
      <c r="A121" s="38">
        <v>32</v>
      </c>
      <c r="B121" s="74"/>
      <c r="C121" s="95" t="s">
        <v>155</v>
      </c>
      <c r="D121" s="56">
        <f>'[1]2013'!D154-'[1]2013'!F154</f>
        <v>75.711150000000004</v>
      </c>
      <c r="E121" s="56">
        <v>260.92399999999998</v>
      </c>
      <c r="F121" s="67">
        <f t="shared" si="8"/>
        <v>75.711150000000004</v>
      </c>
      <c r="G121" s="68"/>
      <c r="H121" s="69">
        <v>2081.4</v>
      </c>
      <c r="I121" s="70" t="s">
        <v>43</v>
      </c>
      <c r="J121" s="70">
        <v>1</v>
      </c>
      <c r="K121" s="38" t="s">
        <v>44</v>
      </c>
      <c r="L121" s="59" t="s">
        <v>147</v>
      </c>
      <c r="M121" s="96"/>
      <c r="N121" s="96"/>
      <c r="O121" s="96"/>
      <c r="P121" s="96"/>
      <c r="Q121" s="96"/>
    </row>
    <row r="122" spans="1:17" x14ac:dyDescent="0.25">
      <c r="A122" s="38">
        <v>33</v>
      </c>
      <c r="B122" s="74"/>
      <c r="C122" s="95" t="s">
        <v>156</v>
      </c>
      <c r="D122" s="56">
        <f>'[1]2013'!D155-'[1]2013'!F155</f>
        <v>81.080252000000002</v>
      </c>
      <c r="E122" s="56">
        <v>627.12599999999998</v>
      </c>
      <c r="F122" s="67">
        <f t="shared" si="8"/>
        <v>81.080252000000002</v>
      </c>
      <c r="G122" s="68"/>
      <c r="H122" s="69">
        <v>4168.8999999999996</v>
      </c>
      <c r="I122" s="70" t="s">
        <v>43</v>
      </c>
      <c r="J122" s="70">
        <v>1</v>
      </c>
      <c r="K122" s="38" t="s">
        <v>44</v>
      </c>
      <c r="L122" s="59" t="s">
        <v>147</v>
      </c>
      <c r="M122" s="96"/>
      <c r="N122" s="96"/>
      <c r="O122" s="96"/>
      <c r="P122" s="96"/>
      <c r="Q122" s="96"/>
    </row>
    <row r="123" spans="1:17" x14ac:dyDescent="0.25">
      <c r="A123" s="38">
        <v>34</v>
      </c>
      <c r="B123" s="74"/>
      <c r="C123" s="95" t="s">
        <v>157</v>
      </c>
      <c r="D123" s="56">
        <f>'[1]2013'!D156-'[1]2013'!F156</f>
        <v>77.639126000000005</v>
      </c>
      <c r="E123" s="56">
        <v>343.39600000000002</v>
      </c>
      <c r="F123" s="67">
        <f t="shared" si="8"/>
        <v>77.639126000000005</v>
      </c>
      <c r="G123" s="68"/>
      <c r="H123" s="69">
        <v>2833.9</v>
      </c>
      <c r="I123" s="70" t="s">
        <v>43</v>
      </c>
      <c r="J123" s="70">
        <v>1</v>
      </c>
      <c r="K123" s="38" t="s">
        <v>44</v>
      </c>
      <c r="L123" s="59" t="s">
        <v>147</v>
      </c>
      <c r="M123" s="96"/>
      <c r="N123" s="96"/>
      <c r="O123" s="96"/>
      <c r="P123" s="96"/>
      <c r="Q123" s="96"/>
    </row>
    <row r="124" spans="1:17" x14ac:dyDescent="0.25">
      <c r="A124" s="38">
        <v>35</v>
      </c>
      <c r="B124" s="74"/>
      <c r="C124" s="95" t="s">
        <v>158</v>
      </c>
      <c r="D124" s="56">
        <f>'[1]2013'!D157-'[1]2013'!F157</f>
        <v>78.658467999999999</v>
      </c>
      <c r="E124" s="56">
        <v>88.906000000000006</v>
      </c>
      <c r="F124" s="67">
        <f t="shared" si="8"/>
        <v>78.658467999999999</v>
      </c>
      <c r="G124" s="68"/>
      <c r="H124" s="69">
        <v>2582.38</v>
      </c>
      <c r="I124" s="70" t="s">
        <v>43</v>
      </c>
      <c r="J124" s="70">
        <v>1</v>
      </c>
      <c r="K124" s="38" t="s">
        <v>44</v>
      </c>
      <c r="L124" s="59" t="s">
        <v>147</v>
      </c>
      <c r="M124" s="96"/>
      <c r="N124" s="96"/>
      <c r="O124" s="96"/>
      <c r="P124" s="96"/>
      <c r="Q124" s="96"/>
    </row>
    <row r="125" spans="1:17" x14ac:dyDescent="0.25">
      <c r="A125" s="38">
        <v>36</v>
      </c>
      <c r="B125" s="74"/>
      <c r="C125" s="95" t="s">
        <v>159</v>
      </c>
      <c r="D125" s="56">
        <f>'[1]2013'!D158-'[1]2013'!F158</f>
        <v>155.81438000000003</v>
      </c>
      <c r="E125" s="56">
        <f>-420.438</f>
        <v>-420.43799999999999</v>
      </c>
      <c r="F125" s="67">
        <f t="shared" si="8"/>
        <v>155.81438000000003</v>
      </c>
      <c r="G125" s="68"/>
      <c r="H125" s="69">
        <v>3834.3999999999996</v>
      </c>
      <c r="I125" s="70" t="s">
        <v>43</v>
      </c>
      <c r="J125" s="70">
        <v>1</v>
      </c>
      <c r="K125" s="38" t="s">
        <v>44</v>
      </c>
      <c r="L125" s="59" t="s">
        <v>147</v>
      </c>
      <c r="M125" s="96"/>
      <c r="N125" s="96"/>
      <c r="O125" s="96"/>
      <c r="P125" s="96"/>
      <c r="Q125" s="96"/>
    </row>
    <row r="126" spans="1:17" x14ac:dyDescent="0.25">
      <c r="A126" s="38">
        <v>37</v>
      </c>
      <c r="B126" s="74"/>
      <c r="C126" s="95" t="s">
        <v>160</v>
      </c>
      <c r="D126" s="56">
        <f>'[1]2013'!D159-'[1]2013'!F159</f>
        <v>79.094111999999996</v>
      </c>
      <c r="E126" s="56">
        <f>-242.615</f>
        <v>-242.61500000000001</v>
      </c>
      <c r="F126" s="67">
        <f t="shared" si="8"/>
        <v>79.094111999999996</v>
      </c>
      <c r="G126" s="68"/>
      <c r="H126" s="69">
        <v>1562.6999999999998</v>
      </c>
      <c r="I126" s="70" t="s">
        <v>43</v>
      </c>
      <c r="J126" s="70">
        <v>2</v>
      </c>
      <c r="K126" s="38" t="s">
        <v>44</v>
      </c>
      <c r="L126" s="59" t="s">
        <v>147</v>
      </c>
      <c r="M126" s="96"/>
      <c r="N126" s="96"/>
      <c r="O126" s="96"/>
      <c r="P126" s="96"/>
      <c r="Q126" s="96"/>
    </row>
    <row r="127" spans="1:17" x14ac:dyDescent="0.25">
      <c r="A127" s="38">
        <v>38</v>
      </c>
      <c r="B127" s="74"/>
      <c r="C127" s="95" t="s">
        <v>161</v>
      </c>
      <c r="D127" s="56">
        <f>'[1]2013'!D160-'[1]2013'!F160</f>
        <v>154.02886999999998</v>
      </c>
      <c r="E127" s="56">
        <f>-479.15</f>
        <v>-479.15</v>
      </c>
      <c r="F127" s="67">
        <f t="shared" si="8"/>
        <v>154.02886999999998</v>
      </c>
      <c r="G127" s="68"/>
      <c r="H127" s="69">
        <v>2478.9</v>
      </c>
      <c r="I127" s="70" t="s">
        <v>43</v>
      </c>
      <c r="J127" s="70">
        <v>1</v>
      </c>
      <c r="K127" s="38" t="s">
        <v>44</v>
      </c>
      <c r="L127" s="59" t="s">
        <v>147</v>
      </c>
      <c r="M127" s="96"/>
      <c r="N127" s="96"/>
      <c r="O127" s="96"/>
      <c r="P127" s="96"/>
      <c r="Q127" s="96"/>
    </row>
    <row r="128" spans="1:17" x14ac:dyDescent="0.25">
      <c r="A128" s="38">
        <v>39</v>
      </c>
      <c r="B128" s="74"/>
      <c r="C128" s="95" t="s">
        <v>162</v>
      </c>
      <c r="D128" s="56">
        <f>'[1]2013'!D161-'[1]2013'!F161</f>
        <v>81.342639999999989</v>
      </c>
      <c r="E128" s="56">
        <v>85.075999999999993</v>
      </c>
      <c r="F128" s="67">
        <f t="shared" si="8"/>
        <v>81.342639999999989</v>
      </c>
      <c r="G128" s="68"/>
      <c r="H128" s="69">
        <v>2299.6999999999998</v>
      </c>
      <c r="I128" s="70" t="s">
        <v>43</v>
      </c>
      <c r="J128" s="70">
        <v>1</v>
      </c>
      <c r="K128" s="38" t="s">
        <v>44</v>
      </c>
      <c r="L128" s="59" t="s">
        <v>147</v>
      </c>
      <c r="M128" s="96"/>
      <c r="N128" s="96"/>
      <c r="O128" s="96"/>
      <c r="P128" s="96"/>
      <c r="Q128" s="96"/>
    </row>
    <row r="129" spans="1:17" x14ac:dyDescent="0.25">
      <c r="A129" s="38">
        <v>40</v>
      </c>
      <c r="B129" s="74"/>
      <c r="C129" s="95" t="s">
        <v>163</v>
      </c>
      <c r="D129" s="56">
        <f>'[1]2013'!D162-'[1]2013'!F162</f>
        <v>76.421599999999998</v>
      </c>
      <c r="E129" s="56">
        <f>-119.632</f>
        <v>-119.63200000000001</v>
      </c>
      <c r="F129" s="67">
        <f t="shared" si="8"/>
        <v>76.421599999999998</v>
      </c>
      <c r="G129" s="68"/>
      <c r="H129" s="69">
        <v>3922.7</v>
      </c>
      <c r="I129" s="70" t="s">
        <v>43</v>
      </c>
      <c r="J129" s="70">
        <v>1</v>
      </c>
      <c r="K129" s="38" t="s">
        <v>44</v>
      </c>
      <c r="L129" s="59" t="s">
        <v>147</v>
      </c>
      <c r="M129" s="96"/>
      <c r="N129" s="96"/>
      <c r="O129" s="96"/>
      <c r="P129" s="96"/>
      <c r="Q129" s="96"/>
    </row>
    <row r="130" spans="1:17" x14ac:dyDescent="0.25">
      <c r="A130" s="38">
        <v>41</v>
      </c>
      <c r="B130" s="74"/>
      <c r="C130" s="95" t="s">
        <v>164</v>
      </c>
      <c r="D130" s="56">
        <f>'[1]2013'!D163-'[1]2013'!F163</f>
        <v>85.58140800000001</v>
      </c>
      <c r="E130" s="56">
        <v>709.05600000000004</v>
      </c>
      <c r="F130" s="67">
        <f t="shared" si="8"/>
        <v>85.58140800000001</v>
      </c>
      <c r="G130" s="68"/>
      <c r="H130" s="69">
        <v>3586.5499999999997</v>
      </c>
      <c r="I130" s="70" t="s">
        <v>43</v>
      </c>
      <c r="J130" s="70">
        <v>2</v>
      </c>
      <c r="K130" s="38" t="s">
        <v>44</v>
      </c>
      <c r="L130" s="59" t="s">
        <v>147</v>
      </c>
      <c r="M130" s="96"/>
      <c r="N130" s="96"/>
      <c r="O130" s="96"/>
      <c r="P130" s="96"/>
      <c r="Q130" s="96"/>
    </row>
    <row r="131" spans="1:17" x14ac:dyDescent="0.25">
      <c r="A131" s="38">
        <v>42</v>
      </c>
      <c r="B131" s="74"/>
      <c r="C131" s="95" t="s">
        <v>165</v>
      </c>
      <c r="D131" s="56">
        <f>'[1]2013'!D164-'[1]2013'!F164</f>
        <v>88.249659000000008</v>
      </c>
      <c r="E131" s="56">
        <f>-840.835</f>
        <v>-840.83500000000004</v>
      </c>
      <c r="F131" s="67">
        <f t="shared" si="8"/>
        <v>88.249659000000008</v>
      </c>
      <c r="G131" s="68"/>
      <c r="H131" s="69">
        <v>4269.1900000000005</v>
      </c>
      <c r="I131" s="70" t="s">
        <v>43</v>
      </c>
      <c r="J131" s="70">
        <v>1</v>
      </c>
      <c r="K131" s="38" t="s">
        <v>44</v>
      </c>
      <c r="L131" s="59" t="s">
        <v>147</v>
      </c>
      <c r="M131" s="96"/>
      <c r="N131" s="96"/>
      <c r="O131" s="96"/>
      <c r="P131" s="96"/>
      <c r="Q131" s="96"/>
    </row>
    <row r="132" spans="1:17" x14ac:dyDescent="0.25">
      <c r="A132" s="97" t="s">
        <v>144</v>
      </c>
      <c r="B132" s="98"/>
      <c r="C132" s="99"/>
      <c r="D132" s="100">
        <f>SUM(D112:D131)</f>
        <v>1706.6232500000001</v>
      </c>
      <c r="E132" s="100">
        <f>SUM(E110:E131)</f>
        <v>7952.2480000000005</v>
      </c>
      <c r="F132" s="100">
        <f>SUM(F112:F131)</f>
        <v>1706.6232500000001</v>
      </c>
      <c r="G132" s="100"/>
      <c r="H132" s="69"/>
      <c r="I132" s="70"/>
      <c r="J132" s="70"/>
      <c r="K132" s="38"/>
      <c r="L132" s="59"/>
      <c r="M132" s="96"/>
      <c r="N132" s="96"/>
      <c r="O132" s="96"/>
      <c r="P132" s="96"/>
      <c r="Q132" s="96"/>
    </row>
    <row r="133" spans="1:17" x14ac:dyDescent="0.25">
      <c r="A133" s="102">
        <v>43</v>
      </c>
      <c r="B133" s="74" t="s">
        <v>166</v>
      </c>
      <c r="C133" s="95" t="s">
        <v>167</v>
      </c>
      <c r="D133" s="56">
        <f>'[1]2013'!D169-'[1]2013'!F169</f>
        <v>11.322310000000002</v>
      </c>
      <c r="E133" s="56"/>
      <c r="F133" s="67">
        <f t="shared" ref="F133:F147" si="9">D133</f>
        <v>11.322310000000002</v>
      </c>
      <c r="G133" s="68"/>
      <c r="H133" s="69">
        <v>2703.77</v>
      </c>
      <c r="I133" s="70" t="s">
        <v>43</v>
      </c>
      <c r="J133" s="70">
        <v>2</v>
      </c>
      <c r="K133" s="38" t="s">
        <v>168</v>
      </c>
      <c r="L133" s="59"/>
      <c r="M133" s="96"/>
      <c r="N133" s="96"/>
      <c r="O133" s="96"/>
      <c r="P133" s="96"/>
      <c r="Q133" s="96"/>
    </row>
    <row r="134" spans="1:17" x14ac:dyDescent="0.25">
      <c r="A134" s="102">
        <v>44</v>
      </c>
      <c r="B134" s="74"/>
      <c r="C134" s="95" t="s">
        <v>169</v>
      </c>
      <c r="D134" s="56">
        <f>'[1]2013'!D170-'[1]2013'!F170</f>
        <v>4.7685500000000003</v>
      </c>
      <c r="E134" s="56"/>
      <c r="F134" s="67">
        <f t="shared" si="9"/>
        <v>4.7685500000000003</v>
      </c>
      <c r="G134" s="68"/>
      <c r="H134" s="69">
        <v>2478.1000000000004</v>
      </c>
      <c r="I134" s="70" t="s">
        <v>43</v>
      </c>
      <c r="J134" s="70">
        <v>1</v>
      </c>
      <c r="K134" s="38" t="s">
        <v>168</v>
      </c>
      <c r="L134" s="59"/>
      <c r="M134" s="96"/>
      <c r="N134" s="96"/>
      <c r="O134" s="96"/>
      <c r="P134" s="96"/>
      <c r="Q134" s="96"/>
    </row>
    <row r="135" spans="1:17" x14ac:dyDescent="0.25">
      <c r="A135" s="102">
        <v>45</v>
      </c>
      <c r="B135" s="74"/>
      <c r="C135" s="95" t="s">
        <v>170</v>
      </c>
      <c r="D135" s="56">
        <f>'[1]2013'!D171-'[1]2013'!F171</f>
        <v>6.7809100000000022</v>
      </c>
      <c r="E135" s="56"/>
      <c r="F135" s="67">
        <f t="shared" si="9"/>
        <v>6.7809100000000022</v>
      </c>
      <c r="G135" s="68"/>
      <c r="H135" s="69">
        <v>1202.2</v>
      </c>
      <c r="I135" s="70" t="s">
        <v>43</v>
      </c>
      <c r="J135" s="70">
        <v>2</v>
      </c>
      <c r="K135" s="38" t="s">
        <v>168</v>
      </c>
      <c r="L135" s="59"/>
      <c r="M135" s="96"/>
      <c r="N135" s="96"/>
      <c r="O135" s="96"/>
      <c r="P135" s="96"/>
      <c r="Q135" s="96"/>
    </row>
    <row r="136" spans="1:17" x14ac:dyDescent="0.25">
      <c r="A136" s="102">
        <v>46</v>
      </c>
      <c r="B136" s="74"/>
      <c r="C136" s="95" t="s">
        <v>171</v>
      </c>
      <c r="D136" s="56">
        <f>'[1]2013'!D172-'[1]2013'!F172</f>
        <v>5.11972</v>
      </c>
      <c r="E136" s="56"/>
      <c r="F136" s="67">
        <f t="shared" si="9"/>
        <v>5.11972</v>
      </c>
      <c r="G136" s="68"/>
      <c r="H136" s="69">
        <v>1352.3000000000002</v>
      </c>
      <c r="I136" s="70" t="s">
        <v>43</v>
      </c>
      <c r="J136" s="70">
        <v>1</v>
      </c>
      <c r="K136" s="38" t="s">
        <v>168</v>
      </c>
      <c r="L136" s="59"/>
      <c r="M136" s="96"/>
      <c r="N136" s="96"/>
      <c r="O136" s="96"/>
      <c r="P136" s="96"/>
      <c r="Q136" s="96"/>
    </row>
    <row r="137" spans="1:17" x14ac:dyDescent="0.25">
      <c r="A137" s="102">
        <v>47</v>
      </c>
      <c r="B137" s="74"/>
      <c r="C137" s="95" t="s">
        <v>172</v>
      </c>
      <c r="D137" s="56">
        <f>'[1]2013'!D173-'[1]2013'!F173</f>
        <v>3.8382099999999992</v>
      </c>
      <c r="E137" s="56"/>
      <c r="F137" s="67">
        <f t="shared" si="9"/>
        <v>3.8382099999999992</v>
      </c>
      <c r="G137" s="68"/>
      <c r="H137" s="69">
        <v>758</v>
      </c>
      <c r="I137" s="70" t="s">
        <v>43</v>
      </c>
      <c r="J137" s="70">
        <v>1</v>
      </c>
      <c r="K137" s="38" t="s">
        <v>168</v>
      </c>
      <c r="L137" s="59"/>
      <c r="M137" s="96"/>
      <c r="N137" s="96"/>
      <c r="O137" s="96"/>
      <c r="P137" s="96"/>
      <c r="Q137" s="96"/>
    </row>
    <row r="138" spans="1:17" x14ac:dyDescent="0.25">
      <c r="A138" s="102">
        <v>48</v>
      </c>
      <c r="B138" s="74"/>
      <c r="C138" s="95" t="s">
        <v>173</v>
      </c>
      <c r="D138" s="56">
        <f>'[1]2013'!D174-'[1]2013'!F174</f>
        <v>8.9828300000000016</v>
      </c>
      <c r="E138" s="56"/>
      <c r="F138" s="67">
        <f t="shared" si="9"/>
        <v>8.9828300000000016</v>
      </c>
      <c r="G138" s="68"/>
      <c r="H138" s="69">
        <v>2034.29</v>
      </c>
      <c r="I138" s="70" t="s">
        <v>43</v>
      </c>
      <c r="J138" s="70">
        <v>2</v>
      </c>
      <c r="K138" s="38" t="s">
        <v>168</v>
      </c>
      <c r="L138" s="59"/>
      <c r="M138" s="96"/>
      <c r="N138" s="96"/>
      <c r="O138" s="96"/>
      <c r="P138" s="96"/>
      <c r="Q138" s="96"/>
    </row>
    <row r="139" spans="1:17" x14ac:dyDescent="0.25">
      <c r="A139" s="102">
        <v>49</v>
      </c>
      <c r="B139" s="74"/>
      <c r="C139" s="95" t="s">
        <v>174</v>
      </c>
      <c r="D139" s="56">
        <f>'[1]2013'!D175-'[1]2013'!F175</f>
        <v>5.6791</v>
      </c>
      <c r="E139" s="56"/>
      <c r="F139" s="67">
        <f t="shared" si="9"/>
        <v>5.6791</v>
      </c>
      <c r="G139" s="68"/>
      <c r="H139" s="69">
        <v>3004.84</v>
      </c>
      <c r="I139" s="70" t="s">
        <v>43</v>
      </c>
      <c r="J139" s="70">
        <v>1</v>
      </c>
      <c r="K139" s="38" t="s">
        <v>168</v>
      </c>
      <c r="L139" s="59"/>
      <c r="M139" s="96"/>
      <c r="N139" s="96"/>
      <c r="O139" s="96"/>
      <c r="P139" s="96"/>
      <c r="Q139" s="96"/>
    </row>
    <row r="140" spans="1:17" x14ac:dyDescent="0.25">
      <c r="A140" s="102">
        <v>50</v>
      </c>
      <c r="B140" s="74"/>
      <c r="C140" s="95" t="s">
        <v>175</v>
      </c>
      <c r="D140" s="56">
        <f>'[1]2013'!D176-'[1]2013'!F176</f>
        <v>5.5972200000000001</v>
      </c>
      <c r="E140" s="56"/>
      <c r="F140" s="67">
        <f t="shared" si="9"/>
        <v>5.5972200000000001</v>
      </c>
      <c r="G140" s="68"/>
      <c r="H140" s="69">
        <v>1809.32</v>
      </c>
      <c r="I140" s="70" t="s">
        <v>43</v>
      </c>
      <c r="J140" s="70">
        <v>1</v>
      </c>
      <c r="K140" s="38" t="s">
        <v>168</v>
      </c>
      <c r="L140" s="59"/>
      <c r="M140" s="96"/>
      <c r="N140" s="96"/>
      <c r="O140" s="96"/>
      <c r="P140" s="96"/>
      <c r="Q140" s="96"/>
    </row>
    <row r="141" spans="1:17" x14ac:dyDescent="0.25">
      <c r="A141" s="102">
        <v>51</v>
      </c>
      <c r="B141" s="74"/>
      <c r="C141" s="95" t="s">
        <v>176</v>
      </c>
      <c r="D141" s="56">
        <f>'[1]2013'!D177-'[1]2013'!F177</f>
        <v>5.5901300000000003</v>
      </c>
      <c r="E141" s="56"/>
      <c r="F141" s="67">
        <f t="shared" si="9"/>
        <v>5.5901300000000003</v>
      </c>
      <c r="G141" s="68"/>
      <c r="H141" s="69">
        <v>2342.4</v>
      </c>
      <c r="I141" s="70" t="s">
        <v>43</v>
      </c>
      <c r="J141" s="70">
        <v>1</v>
      </c>
      <c r="K141" s="38" t="s">
        <v>168</v>
      </c>
      <c r="L141" s="59"/>
      <c r="M141" s="96"/>
      <c r="N141" s="96"/>
      <c r="O141" s="96"/>
      <c r="P141" s="96"/>
      <c r="Q141" s="96"/>
    </row>
    <row r="142" spans="1:17" x14ac:dyDescent="0.25">
      <c r="A142" s="102">
        <v>52</v>
      </c>
      <c r="B142" s="74"/>
      <c r="C142" s="95" t="s">
        <v>177</v>
      </c>
      <c r="D142" s="56">
        <f>'[1]2013'!D178-'[1]2013'!F178</f>
        <v>4.9551400000000001</v>
      </c>
      <c r="E142" s="56"/>
      <c r="F142" s="67">
        <f t="shared" si="9"/>
        <v>4.9551400000000001</v>
      </c>
      <c r="G142" s="68"/>
      <c r="H142" s="69">
        <v>1424</v>
      </c>
      <c r="I142" s="70" t="s">
        <v>43</v>
      </c>
      <c r="J142" s="70">
        <v>1</v>
      </c>
      <c r="K142" s="38" t="s">
        <v>168</v>
      </c>
      <c r="L142" s="59"/>
      <c r="M142" s="96"/>
      <c r="N142" s="96"/>
      <c r="O142" s="96"/>
      <c r="P142" s="96"/>
      <c r="Q142" s="96"/>
    </row>
    <row r="143" spans="1:17" x14ac:dyDescent="0.25">
      <c r="A143" s="102">
        <v>53</v>
      </c>
      <c r="B143" s="74"/>
      <c r="C143" s="95" t="s">
        <v>178</v>
      </c>
      <c r="D143" s="56">
        <f>'[1]2013'!D179-'[1]2013'!F179</f>
        <v>3.8221299999999996</v>
      </c>
      <c r="E143" s="56"/>
      <c r="F143" s="67">
        <f t="shared" si="9"/>
        <v>3.8221299999999996</v>
      </c>
      <c r="G143" s="68"/>
      <c r="H143" s="69">
        <v>2585.9</v>
      </c>
      <c r="I143" s="70" t="s">
        <v>43</v>
      </c>
      <c r="J143" s="70">
        <v>1</v>
      </c>
      <c r="K143" s="38" t="s">
        <v>168</v>
      </c>
      <c r="L143" s="59"/>
      <c r="M143" s="96"/>
      <c r="N143" s="96"/>
      <c r="O143" s="96"/>
      <c r="P143" s="96"/>
      <c r="Q143" s="96"/>
    </row>
    <row r="144" spans="1:17" x14ac:dyDescent="0.25">
      <c r="A144" s="102">
        <v>54</v>
      </c>
      <c r="B144" s="74"/>
      <c r="C144" s="95" t="s">
        <v>159</v>
      </c>
      <c r="D144" s="56">
        <f>'[1]2013'!D180-'[1]2013'!F180</f>
        <v>8.7725500000000007</v>
      </c>
      <c r="E144" s="56"/>
      <c r="F144" s="67">
        <f t="shared" si="9"/>
        <v>8.7725500000000007</v>
      </c>
      <c r="G144" s="68"/>
      <c r="H144" s="69">
        <v>3834.3999999999996</v>
      </c>
      <c r="I144" s="70" t="s">
        <v>43</v>
      </c>
      <c r="J144" s="70">
        <v>2</v>
      </c>
      <c r="K144" s="38" t="s">
        <v>168</v>
      </c>
      <c r="L144" s="59"/>
      <c r="M144" s="96"/>
      <c r="N144" s="96"/>
      <c r="O144" s="96"/>
      <c r="P144" s="96"/>
      <c r="Q144" s="96"/>
    </row>
    <row r="145" spans="1:17" x14ac:dyDescent="0.25">
      <c r="A145" s="102">
        <v>55</v>
      </c>
      <c r="B145" s="74"/>
      <c r="C145" s="95" t="s">
        <v>94</v>
      </c>
      <c r="D145" s="56">
        <f>'[1]2013'!D181-'[1]2013'!F181</f>
        <v>5.1480700000000006</v>
      </c>
      <c r="E145" s="56"/>
      <c r="F145" s="67">
        <f t="shared" si="9"/>
        <v>5.1480700000000006</v>
      </c>
      <c r="G145" s="68"/>
      <c r="H145" s="69">
        <v>673.19999999999993</v>
      </c>
      <c r="I145" s="70" t="s">
        <v>43</v>
      </c>
      <c r="J145" s="70">
        <v>1</v>
      </c>
      <c r="K145" s="38" t="s">
        <v>168</v>
      </c>
      <c r="L145" s="59"/>
      <c r="M145" s="96"/>
      <c r="N145" s="96"/>
      <c r="O145" s="96"/>
      <c r="P145" s="96"/>
      <c r="Q145" s="96"/>
    </row>
    <row r="146" spans="1:17" x14ac:dyDescent="0.25">
      <c r="A146" s="102">
        <v>56</v>
      </c>
      <c r="B146" s="74"/>
      <c r="C146" s="95" t="s">
        <v>160</v>
      </c>
      <c r="D146" s="56">
        <f>'[1]2013'!D182-'[1]2013'!F182</f>
        <v>9.153929999999999</v>
      </c>
      <c r="E146" s="56"/>
      <c r="F146" s="67">
        <f t="shared" si="9"/>
        <v>9.153929999999999</v>
      </c>
      <c r="G146" s="68"/>
      <c r="H146" s="69">
        <v>1562.6999999999998</v>
      </c>
      <c r="I146" s="70" t="s">
        <v>43</v>
      </c>
      <c r="J146" s="70">
        <v>2</v>
      </c>
      <c r="K146" s="38" t="s">
        <v>168</v>
      </c>
      <c r="L146" s="59"/>
      <c r="M146" s="96"/>
      <c r="N146" s="96"/>
      <c r="O146" s="96"/>
      <c r="P146" s="96"/>
      <c r="Q146" s="96"/>
    </row>
    <row r="147" spans="1:17" x14ac:dyDescent="0.25">
      <c r="A147" s="102">
        <v>57</v>
      </c>
      <c r="B147" s="74"/>
      <c r="C147" s="95" t="s">
        <v>179</v>
      </c>
      <c r="D147" s="56">
        <f>'[1]2013'!D183-'[1]2013'!F183</f>
        <v>8.5454899999999991</v>
      </c>
      <c r="E147" s="56"/>
      <c r="F147" s="67">
        <f t="shared" si="9"/>
        <v>8.5454899999999991</v>
      </c>
      <c r="G147" s="68"/>
      <c r="H147" s="69">
        <v>1789.98</v>
      </c>
      <c r="I147" s="70" t="s">
        <v>43</v>
      </c>
      <c r="J147" s="70">
        <v>2</v>
      </c>
      <c r="K147" s="38" t="s">
        <v>168</v>
      </c>
      <c r="L147" s="59"/>
      <c r="M147" s="96"/>
      <c r="N147" s="96"/>
      <c r="O147" s="96"/>
      <c r="P147" s="96"/>
      <c r="Q147" s="96"/>
    </row>
    <row r="148" spans="1:17" x14ac:dyDescent="0.25">
      <c r="A148" s="97" t="s">
        <v>144</v>
      </c>
      <c r="B148" s="98"/>
      <c r="C148" s="99"/>
      <c r="D148" s="100">
        <f>SUM(D133:D147)</f>
        <v>98.076290000000014</v>
      </c>
      <c r="E148" s="100">
        <f>SUM(E133:E147)</f>
        <v>0</v>
      </c>
      <c r="F148" s="100">
        <f>SUM(F133:F147)</f>
        <v>98.076290000000014</v>
      </c>
      <c r="G148" s="100"/>
      <c r="H148" s="69"/>
      <c r="I148" s="70"/>
      <c r="J148" s="70"/>
      <c r="K148" s="38"/>
      <c r="L148" s="59"/>
      <c r="M148" s="96"/>
      <c r="N148" s="96"/>
      <c r="O148" s="96"/>
      <c r="P148" s="96"/>
      <c r="Q148" s="96"/>
    </row>
    <row r="149" spans="1:17" x14ac:dyDescent="0.25">
      <c r="A149" s="103">
        <v>58</v>
      </c>
      <c r="B149" s="65" t="s">
        <v>180</v>
      </c>
      <c r="C149" s="95" t="s">
        <v>181</v>
      </c>
      <c r="D149" s="56">
        <f>'[1]2013'!D189-'[1]2013'!F189</f>
        <v>10.48298</v>
      </c>
      <c r="E149" s="100"/>
      <c r="F149" s="67">
        <f t="shared" ref="F149:F176" si="10">D149</f>
        <v>10.48298</v>
      </c>
      <c r="G149" s="68"/>
      <c r="H149" s="69">
        <v>2572.9999999999995</v>
      </c>
      <c r="I149" s="70" t="s">
        <v>43</v>
      </c>
      <c r="J149" s="70">
        <v>1</v>
      </c>
      <c r="K149" s="38" t="s">
        <v>168</v>
      </c>
      <c r="L149" s="59"/>
      <c r="M149" s="96"/>
      <c r="N149" s="96"/>
      <c r="O149" s="96"/>
      <c r="P149" s="96"/>
      <c r="Q149" s="96"/>
    </row>
    <row r="150" spans="1:17" x14ac:dyDescent="0.25">
      <c r="A150" s="103">
        <v>59</v>
      </c>
      <c r="B150" s="71"/>
      <c r="C150" s="95" t="s">
        <v>182</v>
      </c>
      <c r="D150" s="56">
        <f>'[1]2013'!D190-'[1]2013'!F190</f>
        <v>10.48298</v>
      </c>
      <c r="E150" s="100"/>
      <c r="F150" s="67">
        <f t="shared" si="10"/>
        <v>10.48298</v>
      </c>
      <c r="G150" s="68"/>
      <c r="H150" s="69">
        <v>2718.4700000000003</v>
      </c>
      <c r="I150" s="70" t="s">
        <v>43</v>
      </c>
      <c r="J150" s="70">
        <v>1</v>
      </c>
      <c r="K150" s="38" t="s">
        <v>168</v>
      </c>
      <c r="L150" s="59"/>
      <c r="M150" s="96"/>
      <c r="N150" s="96"/>
      <c r="O150" s="96"/>
      <c r="P150" s="96"/>
      <c r="Q150" s="96"/>
    </row>
    <row r="151" spans="1:17" x14ac:dyDescent="0.25">
      <c r="A151" s="103">
        <v>60</v>
      </c>
      <c r="B151" s="71"/>
      <c r="C151" s="95" t="s">
        <v>183</v>
      </c>
      <c r="D151" s="56">
        <f>'[1]2013'!D191-'[1]2013'!F191</f>
        <v>11.089410000000001</v>
      </c>
      <c r="E151" s="100"/>
      <c r="F151" s="67">
        <f t="shared" si="10"/>
        <v>11.089410000000001</v>
      </c>
      <c r="G151" s="68"/>
      <c r="H151" s="69">
        <v>2286.0100000000002</v>
      </c>
      <c r="I151" s="70" t="s">
        <v>43</v>
      </c>
      <c r="J151" s="70">
        <v>1</v>
      </c>
      <c r="K151" s="38" t="s">
        <v>168</v>
      </c>
      <c r="L151" s="59"/>
      <c r="M151" s="96"/>
      <c r="N151" s="96"/>
      <c r="O151" s="96"/>
      <c r="P151" s="96"/>
      <c r="Q151" s="96"/>
    </row>
    <row r="152" spans="1:17" x14ac:dyDescent="0.25">
      <c r="A152" s="103">
        <v>61</v>
      </c>
      <c r="B152" s="71"/>
      <c r="C152" s="95" t="s">
        <v>184</v>
      </c>
      <c r="D152" s="56">
        <f>'[1]2013'!D192-'[1]2013'!F192</f>
        <v>10.48298</v>
      </c>
      <c r="E152" s="100"/>
      <c r="F152" s="67">
        <f t="shared" si="10"/>
        <v>10.48298</v>
      </c>
      <c r="G152" s="68"/>
      <c r="H152" s="69">
        <v>2349.3200000000002</v>
      </c>
      <c r="I152" s="70" t="s">
        <v>43</v>
      </c>
      <c r="J152" s="70">
        <v>1</v>
      </c>
      <c r="K152" s="38" t="s">
        <v>168</v>
      </c>
      <c r="L152" s="59"/>
      <c r="M152" s="96"/>
      <c r="N152" s="96"/>
      <c r="O152" s="96"/>
      <c r="P152" s="96"/>
      <c r="Q152" s="96"/>
    </row>
    <row r="153" spans="1:17" x14ac:dyDescent="0.25">
      <c r="A153" s="103">
        <v>62</v>
      </c>
      <c r="B153" s="71"/>
      <c r="C153" s="95" t="s">
        <v>185</v>
      </c>
      <c r="D153" s="56">
        <f>'[1]2013'!D193-'[1]2013'!F193</f>
        <v>10.48298</v>
      </c>
      <c r="E153" s="100"/>
      <c r="F153" s="67">
        <f t="shared" si="10"/>
        <v>10.48298</v>
      </c>
      <c r="G153" s="68"/>
      <c r="H153" s="69">
        <v>2398.6</v>
      </c>
      <c r="I153" s="70" t="s">
        <v>43</v>
      </c>
      <c r="J153" s="70">
        <v>1</v>
      </c>
      <c r="K153" s="38" t="s">
        <v>168</v>
      </c>
      <c r="L153" s="59"/>
      <c r="M153" s="96"/>
      <c r="N153" s="96"/>
      <c r="O153" s="96"/>
      <c r="P153" s="96"/>
      <c r="Q153" s="96"/>
    </row>
    <row r="154" spans="1:17" x14ac:dyDescent="0.25">
      <c r="A154" s="103">
        <v>63</v>
      </c>
      <c r="B154" s="71"/>
      <c r="C154" s="95" t="s">
        <v>186</v>
      </c>
      <c r="D154" s="56">
        <f>'[1]2013'!D194-'[1]2013'!F194</f>
        <v>11.313929999999999</v>
      </c>
      <c r="E154" s="100"/>
      <c r="F154" s="67">
        <f t="shared" si="10"/>
        <v>11.313929999999999</v>
      </c>
      <c r="G154" s="68"/>
      <c r="H154" s="69">
        <v>2566.5</v>
      </c>
      <c r="I154" s="70" t="s">
        <v>43</v>
      </c>
      <c r="J154" s="70">
        <v>1</v>
      </c>
      <c r="K154" s="38" t="s">
        <v>168</v>
      </c>
      <c r="L154" s="59"/>
      <c r="M154" s="96"/>
      <c r="N154" s="96"/>
      <c r="O154" s="96"/>
      <c r="P154" s="96"/>
      <c r="Q154" s="96"/>
    </row>
    <row r="155" spans="1:17" x14ac:dyDescent="0.25">
      <c r="A155" s="103">
        <v>64</v>
      </c>
      <c r="B155" s="71"/>
      <c r="C155" s="95" t="s">
        <v>187</v>
      </c>
      <c r="D155" s="56">
        <f>'[1]2013'!D195-'[1]2013'!F195</f>
        <v>11.313929999999999</v>
      </c>
      <c r="E155" s="100"/>
      <c r="F155" s="67">
        <f t="shared" si="10"/>
        <v>11.313929999999999</v>
      </c>
      <c r="G155" s="68"/>
      <c r="H155" s="69">
        <v>2149.3000000000002</v>
      </c>
      <c r="I155" s="70" t="s">
        <v>43</v>
      </c>
      <c r="J155" s="70">
        <v>1</v>
      </c>
      <c r="K155" s="38" t="s">
        <v>168</v>
      </c>
      <c r="L155" s="59"/>
      <c r="M155" s="96"/>
      <c r="N155" s="96"/>
      <c r="O155" s="96"/>
      <c r="P155" s="96"/>
      <c r="Q155" s="96"/>
    </row>
    <row r="156" spans="1:17" x14ac:dyDescent="0.25">
      <c r="A156" s="103">
        <v>65</v>
      </c>
      <c r="B156" s="71"/>
      <c r="C156" s="95" t="s">
        <v>188</v>
      </c>
      <c r="D156" s="56">
        <f>'[1]2013'!D196-'[1]2013'!F196</f>
        <v>11.089410000000001</v>
      </c>
      <c r="E156" s="100"/>
      <c r="F156" s="67">
        <f t="shared" si="10"/>
        <v>11.089410000000001</v>
      </c>
      <c r="G156" s="68"/>
      <c r="H156" s="69">
        <v>2571.6000000000004</v>
      </c>
      <c r="I156" s="70" t="s">
        <v>43</v>
      </c>
      <c r="J156" s="70">
        <v>1</v>
      </c>
      <c r="K156" s="38" t="s">
        <v>168</v>
      </c>
      <c r="L156" s="59"/>
      <c r="M156" s="96"/>
      <c r="N156" s="96"/>
      <c r="O156" s="96"/>
      <c r="P156" s="96"/>
      <c r="Q156" s="96"/>
    </row>
    <row r="157" spans="1:17" x14ac:dyDescent="0.25">
      <c r="A157" s="103">
        <v>66</v>
      </c>
      <c r="B157" s="71"/>
      <c r="C157" s="95" t="s">
        <v>189</v>
      </c>
      <c r="D157" s="56">
        <f>'[1]2013'!D197-'[1]2013'!F197</f>
        <v>11.313929999999999</v>
      </c>
      <c r="E157" s="100"/>
      <c r="F157" s="67">
        <f t="shared" si="10"/>
        <v>11.313929999999999</v>
      </c>
      <c r="G157" s="68"/>
      <c r="H157" s="69">
        <v>1368.9699999999998</v>
      </c>
      <c r="I157" s="70" t="s">
        <v>43</v>
      </c>
      <c r="J157" s="70">
        <v>1</v>
      </c>
      <c r="K157" s="38" t="s">
        <v>168</v>
      </c>
      <c r="L157" s="59"/>
      <c r="M157" s="96"/>
      <c r="N157" s="96"/>
      <c r="O157" s="96"/>
      <c r="P157" s="96"/>
      <c r="Q157" s="96"/>
    </row>
    <row r="158" spans="1:17" x14ac:dyDescent="0.25">
      <c r="A158" s="103">
        <v>67</v>
      </c>
      <c r="B158" s="71"/>
      <c r="C158" s="95" t="s">
        <v>190</v>
      </c>
      <c r="D158" s="56">
        <f>'[1]2013'!D198-'[1]2013'!F198</f>
        <v>11.313929999999999</v>
      </c>
      <c r="E158" s="100"/>
      <c r="F158" s="67">
        <f t="shared" si="10"/>
        <v>11.313929999999999</v>
      </c>
      <c r="G158" s="68"/>
      <c r="H158" s="69">
        <v>2556.6999999999998</v>
      </c>
      <c r="I158" s="70" t="s">
        <v>43</v>
      </c>
      <c r="J158" s="70">
        <v>1</v>
      </c>
      <c r="K158" s="38" t="s">
        <v>168</v>
      </c>
      <c r="L158" s="59"/>
      <c r="M158" s="96"/>
      <c r="N158" s="96"/>
      <c r="O158" s="96"/>
      <c r="P158" s="96"/>
      <c r="Q158" s="96"/>
    </row>
    <row r="159" spans="1:17" x14ac:dyDescent="0.25">
      <c r="A159" s="103">
        <v>68</v>
      </c>
      <c r="B159" s="71"/>
      <c r="C159" s="95" t="s">
        <v>191</v>
      </c>
      <c r="D159" s="56">
        <f>'[1]2013'!D199-'[1]2013'!F199</f>
        <v>10.426839999999999</v>
      </c>
      <c r="E159" s="100"/>
      <c r="F159" s="67">
        <f t="shared" si="10"/>
        <v>10.426839999999999</v>
      </c>
      <c r="G159" s="68"/>
      <c r="H159" s="69">
        <v>2424.1999999999998</v>
      </c>
      <c r="I159" s="70" t="s">
        <v>43</v>
      </c>
      <c r="J159" s="70">
        <v>1</v>
      </c>
      <c r="K159" s="38" t="s">
        <v>168</v>
      </c>
      <c r="L159" s="59"/>
      <c r="M159" s="96"/>
      <c r="N159" s="96"/>
      <c r="O159" s="96"/>
      <c r="P159" s="96"/>
      <c r="Q159" s="96"/>
    </row>
    <row r="160" spans="1:17" x14ac:dyDescent="0.25">
      <c r="A160" s="103">
        <v>69</v>
      </c>
      <c r="B160" s="71"/>
      <c r="C160" s="95" t="s">
        <v>192</v>
      </c>
      <c r="D160" s="56">
        <f>'[1]2013'!D200-'[1]2013'!F200</f>
        <v>10.48298</v>
      </c>
      <c r="E160" s="100"/>
      <c r="F160" s="67">
        <f t="shared" si="10"/>
        <v>10.48298</v>
      </c>
      <c r="G160" s="68"/>
      <c r="H160" s="69">
        <v>1053.6000000000001</v>
      </c>
      <c r="I160" s="70" t="s">
        <v>43</v>
      </c>
      <c r="J160" s="70">
        <v>1</v>
      </c>
      <c r="K160" s="38" t="s">
        <v>168</v>
      </c>
      <c r="L160" s="59"/>
      <c r="M160" s="96"/>
      <c r="N160" s="96"/>
      <c r="O160" s="96"/>
      <c r="P160" s="96"/>
      <c r="Q160" s="96"/>
    </row>
    <row r="161" spans="1:17" x14ac:dyDescent="0.25">
      <c r="A161" s="103">
        <v>70</v>
      </c>
      <c r="B161" s="71"/>
      <c r="C161" s="95" t="s">
        <v>193</v>
      </c>
      <c r="D161" s="56">
        <f>'[1]2013'!D201-'[1]2013'!F201</f>
        <v>10.652280000000001</v>
      </c>
      <c r="E161" s="100"/>
      <c r="F161" s="67">
        <f t="shared" si="10"/>
        <v>10.652280000000001</v>
      </c>
      <c r="G161" s="68"/>
      <c r="H161" s="69">
        <v>2918.5</v>
      </c>
      <c r="I161" s="70" t="s">
        <v>43</v>
      </c>
      <c r="J161" s="70">
        <v>1</v>
      </c>
      <c r="K161" s="38" t="s">
        <v>168</v>
      </c>
      <c r="L161" s="59"/>
      <c r="M161" s="96"/>
      <c r="N161" s="96"/>
      <c r="O161" s="96"/>
      <c r="P161" s="96"/>
      <c r="Q161" s="96"/>
    </row>
    <row r="162" spans="1:17" x14ac:dyDescent="0.25">
      <c r="A162" s="103">
        <v>71</v>
      </c>
      <c r="B162" s="71"/>
      <c r="C162" s="95" t="s">
        <v>194</v>
      </c>
      <c r="D162" s="56">
        <f>'[1]2013'!D202-'[1]2013'!F202</f>
        <v>6.7231699999999996</v>
      </c>
      <c r="E162" s="100"/>
      <c r="F162" s="67">
        <f t="shared" si="10"/>
        <v>6.7231699999999996</v>
      </c>
      <c r="G162" s="68"/>
      <c r="H162" s="69">
        <v>1440.5</v>
      </c>
      <c r="I162" s="70" t="s">
        <v>43</v>
      </c>
      <c r="J162" s="70">
        <v>1</v>
      </c>
      <c r="K162" s="38" t="s">
        <v>168</v>
      </c>
      <c r="L162" s="59"/>
      <c r="M162" s="96"/>
      <c r="N162" s="96"/>
      <c r="O162" s="96"/>
      <c r="P162" s="96"/>
      <c r="Q162" s="96"/>
    </row>
    <row r="163" spans="1:17" x14ac:dyDescent="0.25">
      <c r="A163" s="103">
        <v>72</v>
      </c>
      <c r="B163" s="71"/>
      <c r="C163" s="95" t="s">
        <v>195</v>
      </c>
      <c r="D163" s="56">
        <f>'[1]2013'!D203-'[1]2013'!F203</f>
        <v>10.598080000000001</v>
      </c>
      <c r="E163" s="100"/>
      <c r="F163" s="67">
        <f t="shared" si="10"/>
        <v>10.598080000000001</v>
      </c>
      <c r="G163" s="68"/>
      <c r="H163" s="69">
        <v>1694.2</v>
      </c>
      <c r="I163" s="70" t="s">
        <v>43</v>
      </c>
      <c r="J163" s="70">
        <v>1</v>
      </c>
      <c r="K163" s="38" t="s">
        <v>168</v>
      </c>
      <c r="L163" s="59"/>
      <c r="M163" s="96"/>
      <c r="N163" s="96"/>
      <c r="O163" s="96"/>
      <c r="P163" s="96"/>
      <c r="Q163" s="96"/>
    </row>
    <row r="164" spans="1:17" x14ac:dyDescent="0.25">
      <c r="A164" s="103">
        <v>73</v>
      </c>
      <c r="B164" s="71"/>
      <c r="C164" s="95" t="s">
        <v>196</v>
      </c>
      <c r="D164" s="56">
        <f>'[1]2013'!D204-'[1]2013'!F204</f>
        <v>10.598080000000001</v>
      </c>
      <c r="E164" s="100"/>
      <c r="F164" s="67">
        <f t="shared" si="10"/>
        <v>10.598080000000001</v>
      </c>
      <c r="G164" s="68"/>
      <c r="H164" s="69">
        <v>1614.8999999999999</v>
      </c>
      <c r="I164" s="70" t="s">
        <v>43</v>
      </c>
      <c r="J164" s="70">
        <v>1</v>
      </c>
      <c r="K164" s="38" t="s">
        <v>168</v>
      </c>
      <c r="L164" s="59"/>
      <c r="M164" s="96"/>
      <c r="N164" s="96"/>
      <c r="O164" s="96"/>
      <c r="P164" s="96"/>
      <c r="Q164" s="96"/>
    </row>
    <row r="165" spans="1:17" x14ac:dyDescent="0.25">
      <c r="A165" s="103">
        <v>74</v>
      </c>
      <c r="B165" s="71"/>
      <c r="C165" s="95" t="s">
        <v>197</v>
      </c>
      <c r="D165" s="56">
        <f>'[1]2013'!D205-'[1]2013'!F205</f>
        <v>10.48298</v>
      </c>
      <c r="E165" s="100"/>
      <c r="F165" s="67">
        <f t="shared" si="10"/>
        <v>10.48298</v>
      </c>
      <c r="G165" s="68"/>
      <c r="H165" s="69">
        <v>3383.2000000000007</v>
      </c>
      <c r="I165" s="70" t="s">
        <v>43</v>
      </c>
      <c r="J165" s="70">
        <v>1</v>
      </c>
      <c r="K165" s="38" t="s">
        <v>168</v>
      </c>
      <c r="L165" s="59"/>
      <c r="M165" s="96"/>
      <c r="N165" s="96"/>
      <c r="O165" s="96"/>
      <c r="P165" s="96"/>
      <c r="Q165" s="96"/>
    </row>
    <row r="166" spans="1:17" x14ac:dyDescent="0.25">
      <c r="A166" s="103">
        <v>75</v>
      </c>
      <c r="B166" s="71"/>
      <c r="C166" s="95" t="s">
        <v>198</v>
      </c>
      <c r="D166" s="56">
        <f>'[1]2013'!D206-'[1]2013'!F206</f>
        <v>10.48298</v>
      </c>
      <c r="E166" s="100"/>
      <c r="F166" s="67">
        <f t="shared" si="10"/>
        <v>10.48298</v>
      </c>
      <c r="G166" s="68"/>
      <c r="H166" s="69">
        <v>2956.2999999999997</v>
      </c>
      <c r="I166" s="70" t="s">
        <v>43</v>
      </c>
      <c r="J166" s="70">
        <v>1</v>
      </c>
      <c r="K166" s="38" t="s">
        <v>168</v>
      </c>
      <c r="L166" s="59"/>
      <c r="M166" s="96"/>
      <c r="N166" s="96"/>
      <c r="O166" s="96"/>
      <c r="P166" s="96"/>
      <c r="Q166" s="96"/>
    </row>
    <row r="167" spans="1:17" x14ac:dyDescent="0.25">
      <c r="A167" s="103">
        <v>76</v>
      </c>
      <c r="B167" s="71"/>
      <c r="C167" s="95" t="s">
        <v>152</v>
      </c>
      <c r="D167" s="56">
        <f>'[1]2013'!D207-'[1]2013'!F207</f>
        <v>10.598080000000001</v>
      </c>
      <c r="E167" s="100"/>
      <c r="F167" s="67">
        <f t="shared" si="10"/>
        <v>10.598080000000001</v>
      </c>
      <c r="G167" s="68"/>
      <c r="H167" s="69">
        <v>2552.4</v>
      </c>
      <c r="I167" s="70" t="s">
        <v>43</v>
      </c>
      <c r="J167" s="70">
        <v>1</v>
      </c>
      <c r="K167" s="38" t="s">
        <v>168</v>
      </c>
      <c r="L167" s="59"/>
      <c r="M167" s="96"/>
      <c r="N167" s="96"/>
      <c r="O167" s="96"/>
      <c r="P167" s="96"/>
      <c r="Q167" s="96"/>
    </row>
    <row r="168" spans="1:17" x14ac:dyDescent="0.25">
      <c r="A168" s="103">
        <v>77</v>
      </c>
      <c r="B168" s="71"/>
      <c r="C168" s="95" t="s">
        <v>153</v>
      </c>
      <c r="D168" s="56">
        <f>'[1]2013'!D208-'[1]2013'!F208</f>
        <v>10.598080000000001</v>
      </c>
      <c r="E168" s="100"/>
      <c r="F168" s="67">
        <f t="shared" si="10"/>
        <v>10.598080000000001</v>
      </c>
      <c r="G168" s="68"/>
      <c r="H168" s="69">
        <v>2702.2000000000003</v>
      </c>
      <c r="I168" s="70" t="s">
        <v>43</v>
      </c>
      <c r="J168" s="70">
        <v>1</v>
      </c>
      <c r="K168" s="38" t="s">
        <v>168</v>
      </c>
      <c r="L168" s="59"/>
      <c r="M168" s="96"/>
      <c r="N168" s="96"/>
      <c r="O168" s="96"/>
      <c r="P168" s="96"/>
      <c r="Q168" s="96"/>
    </row>
    <row r="169" spans="1:17" x14ac:dyDescent="0.25">
      <c r="A169" s="103">
        <v>78</v>
      </c>
      <c r="B169" s="71"/>
      <c r="C169" s="95" t="s">
        <v>199</v>
      </c>
      <c r="D169" s="56">
        <f>'[1]2013'!D209-'[1]2013'!F209</f>
        <v>11.39043</v>
      </c>
      <c r="E169" s="100"/>
      <c r="F169" s="67">
        <f t="shared" si="10"/>
        <v>11.39043</v>
      </c>
      <c r="G169" s="68"/>
      <c r="H169" s="69">
        <v>1663.6</v>
      </c>
      <c r="I169" s="70" t="s">
        <v>43</v>
      </c>
      <c r="J169" s="70">
        <v>1</v>
      </c>
      <c r="K169" s="38" t="s">
        <v>168</v>
      </c>
      <c r="L169" s="59"/>
      <c r="M169" s="96"/>
      <c r="N169" s="96"/>
      <c r="O169" s="96"/>
      <c r="P169" s="96"/>
      <c r="Q169" s="96"/>
    </row>
    <row r="170" spans="1:17" x14ac:dyDescent="0.25">
      <c r="A170" s="103">
        <v>79</v>
      </c>
      <c r="B170" s="71"/>
      <c r="C170" s="95" t="s">
        <v>200</v>
      </c>
      <c r="D170" s="56">
        <f>'[1]2013'!D210-'[1]2013'!F210</f>
        <v>10.48298</v>
      </c>
      <c r="E170" s="100"/>
      <c r="F170" s="67">
        <f t="shared" si="10"/>
        <v>10.48298</v>
      </c>
      <c r="G170" s="68"/>
      <c r="H170" s="69">
        <v>1865.1000000000001</v>
      </c>
      <c r="I170" s="70" t="s">
        <v>43</v>
      </c>
      <c r="J170" s="70">
        <v>1</v>
      </c>
      <c r="K170" s="38" t="s">
        <v>168</v>
      </c>
      <c r="L170" s="59"/>
      <c r="M170" s="96"/>
      <c r="N170" s="96"/>
      <c r="O170" s="96"/>
      <c r="P170" s="96"/>
      <c r="Q170" s="96"/>
    </row>
    <row r="171" spans="1:17" x14ac:dyDescent="0.25">
      <c r="A171" s="103">
        <v>80</v>
      </c>
      <c r="B171" s="71"/>
      <c r="C171" s="95" t="s">
        <v>201</v>
      </c>
      <c r="D171" s="56">
        <f>'[1]2013'!D211-'[1]2013'!F211</f>
        <v>10.48298</v>
      </c>
      <c r="E171" s="100"/>
      <c r="F171" s="67">
        <f t="shared" si="10"/>
        <v>10.48298</v>
      </c>
      <c r="G171" s="68"/>
      <c r="H171" s="69">
        <v>1237.2</v>
      </c>
      <c r="I171" s="70" t="s">
        <v>43</v>
      </c>
      <c r="J171" s="70">
        <v>1</v>
      </c>
      <c r="K171" s="38" t="s">
        <v>168</v>
      </c>
      <c r="L171" s="59"/>
      <c r="M171" s="96"/>
      <c r="N171" s="96"/>
      <c r="O171" s="96"/>
      <c r="P171" s="96"/>
      <c r="Q171" s="96"/>
    </row>
    <row r="172" spans="1:17" x14ac:dyDescent="0.25">
      <c r="A172" s="103">
        <v>81</v>
      </c>
      <c r="B172" s="71"/>
      <c r="C172" s="95" t="s">
        <v>202</v>
      </c>
      <c r="D172" s="56">
        <f>'[1]2013'!D212-'[1]2013'!F212</f>
        <v>10.48298</v>
      </c>
      <c r="E172" s="100"/>
      <c r="F172" s="67">
        <f t="shared" si="10"/>
        <v>10.48298</v>
      </c>
      <c r="G172" s="68"/>
      <c r="H172" s="69">
        <v>1278.24</v>
      </c>
      <c r="I172" s="70" t="s">
        <v>43</v>
      </c>
      <c r="J172" s="70">
        <v>1</v>
      </c>
      <c r="K172" s="38" t="s">
        <v>168</v>
      </c>
      <c r="L172" s="59"/>
      <c r="M172" s="96"/>
      <c r="N172" s="96"/>
      <c r="O172" s="96"/>
      <c r="P172" s="96"/>
      <c r="Q172" s="96"/>
    </row>
    <row r="173" spans="1:17" x14ac:dyDescent="0.25">
      <c r="A173" s="103">
        <v>82</v>
      </c>
      <c r="B173" s="71"/>
      <c r="C173" s="95" t="s">
        <v>203</v>
      </c>
      <c r="D173" s="56">
        <f>'[1]2013'!D213-'[1]2013'!F213</f>
        <v>6.7759599999999995</v>
      </c>
      <c r="E173" s="100"/>
      <c r="F173" s="67">
        <f t="shared" si="10"/>
        <v>6.7759599999999995</v>
      </c>
      <c r="G173" s="68"/>
      <c r="H173" s="69">
        <v>781.4</v>
      </c>
      <c r="I173" s="70" t="s">
        <v>43</v>
      </c>
      <c r="J173" s="70">
        <v>1</v>
      </c>
      <c r="K173" s="38" t="s">
        <v>168</v>
      </c>
      <c r="L173" s="59"/>
      <c r="M173" s="96"/>
      <c r="N173" s="96"/>
      <c r="O173" s="96"/>
      <c r="P173" s="96"/>
      <c r="Q173" s="96"/>
    </row>
    <row r="174" spans="1:17" x14ac:dyDescent="0.25">
      <c r="A174" s="103">
        <v>83</v>
      </c>
      <c r="B174" s="71"/>
      <c r="C174" s="95" t="s">
        <v>204</v>
      </c>
      <c r="D174" s="56">
        <f>'[1]2013'!D214-'[1]2013'!F214</f>
        <v>11.313929999999999</v>
      </c>
      <c r="E174" s="100"/>
      <c r="F174" s="67">
        <f t="shared" si="10"/>
        <v>11.313929999999999</v>
      </c>
      <c r="G174" s="68"/>
      <c r="H174" s="69">
        <v>2555.6999999999998</v>
      </c>
      <c r="I174" s="70" t="s">
        <v>43</v>
      </c>
      <c r="J174" s="70">
        <v>1</v>
      </c>
      <c r="K174" s="38" t="s">
        <v>168</v>
      </c>
      <c r="L174" s="59"/>
      <c r="M174" s="96"/>
      <c r="N174" s="96"/>
      <c r="O174" s="96"/>
      <c r="P174" s="96"/>
      <c r="Q174" s="96"/>
    </row>
    <row r="175" spans="1:17" x14ac:dyDescent="0.25">
      <c r="A175" s="103">
        <v>84</v>
      </c>
      <c r="B175" s="71"/>
      <c r="C175" s="95" t="s">
        <v>205</v>
      </c>
      <c r="D175" s="56">
        <f>'[1]2013'!D215-'[1]2013'!F215</f>
        <v>11.313929999999999</v>
      </c>
      <c r="E175" s="100"/>
      <c r="F175" s="67">
        <f t="shared" si="10"/>
        <v>11.313929999999999</v>
      </c>
      <c r="G175" s="68"/>
      <c r="H175" s="69">
        <v>2546.6999999999998</v>
      </c>
      <c r="I175" s="70" t="s">
        <v>43</v>
      </c>
      <c r="J175" s="70">
        <v>1</v>
      </c>
      <c r="K175" s="38" t="s">
        <v>168</v>
      </c>
      <c r="L175" s="59"/>
      <c r="M175" s="96"/>
      <c r="N175" s="96"/>
      <c r="O175" s="96"/>
      <c r="P175" s="96"/>
      <c r="Q175" s="96"/>
    </row>
    <row r="176" spans="1:17" x14ac:dyDescent="0.25">
      <c r="A176" s="103">
        <v>85</v>
      </c>
      <c r="B176" s="73"/>
      <c r="C176" s="38" t="s">
        <v>206</v>
      </c>
      <c r="D176" s="56">
        <f>'[1]2013'!D216-'[1]2013'!F216</f>
        <v>12.48254</v>
      </c>
      <c r="E176" s="100"/>
      <c r="F176" s="67">
        <f t="shared" si="10"/>
        <v>12.48254</v>
      </c>
      <c r="G176" s="68"/>
      <c r="H176" s="69">
        <v>1974.4</v>
      </c>
      <c r="I176" s="70" t="s">
        <v>43</v>
      </c>
      <c r="J176" s="70">
        <v>1</v>
      </c>
      <c r="K176" s="38" t="s">
        <v>168</v>
      </c>
      <c r="L176" s="59"/>
      <c r="M176" s="96"/>
      <c r="N176" s="96"/>
      <c r="O176" s="96"/>
      <c r="P176" s="96"/>
      <c r="Q176" s="96"/>
    </row>
    <row r="177" spans="1:17" x14ac:dyDescent="0.25">
      <c r="A177" s="97" t="s">
        <v>144</v>
      </c>
      <c r="B177" s="98"/>
      <c r="C177" s="99"/>
      <c r="D177" s="100">
        <f>SUM(D149:D176)</f>
        <v>295.73574000000008</v>
      </c>
      <c r="E177" s="100">
        <f>SUM(E149:E176)</f>
        <v>0</v>
      </c>
      <c r="F177" s="100">
        <f>SUM(F149:F176)</f>
        <v>295.73574000000008</v>
      </c>
      <c r="G177" s="100"/>
      <c r="H177" s="69"/>
      <c r="I177" s="70"/>
      <c r="J177" s="70"/>
      <c r="K177" s="38"/>
      <c r="L177" s="59"/>
      <c r="M177" s="96"/>
      <c r="N177" s="96"/>
      <c r="O177" s="96"/>
      <c r="P177" s="96"/>
      <c r="Q177" s="96"/>
    </row>
    <row r="178" spans="1:17" x14ac:dyDescent="0.25">
      <c r="A178" s="38">
        <v>86</v>
      </c>
      <c r="B178" s="65" t="s">
        <v>207</v>
      </c>
      <c r="C178" s="76" t="s">
        <v>42</v>
      </c>
      <c r="D178" s="56">
        <v>125.70744000000001</v>
      </c>
      <c r="E178" s="56">
        <v>220.16499999999999</v>
      </c>
      <c r="F178" s="67">
        <v>98.893950000000004</v>
      </c>
      <c r="G178" s="68"/>
      <c r="H178" s="69">
        <v>1428.8999999999999</v>
      </c>
      <c r="I178" s="70" t="s">
        <v>43</v>
      </c>
      <c r="J178" s="70">
        <v>1</v>
      </c>
      <c r="K178" s="38" t="s">
        <v>208</v>
      </c>
      <c r="L178" s="70"/>
      <c r="M178" s="38"/>
      <c r="N178" s="38"/>
      <c r="O178" s="38"/>
      <c r="P178" s="38"/>
      <c r="Q178" s="56"/>
    </row>
    <row r="179" spans="1:17" x14ac:dyDescent="0.25">
      <c r="A179" s="38">
        <v>87</v>
      </c>
      <c r="B179" s="71"/>
      <c r="C179" s="76" t="s">
        <v>209</v>
      </c>
      <c r="D179" s="56">
        <v>135.64775</v>
      </c>
      <c r="E179" s="56">
        <v>250.898</v>
      </c>
      <c r="F179" s="67">
        <v>119.71787999999999</v>
      </c>
      <c r="G179" s="68"/>
      <c r="H179" s="69">
        <v>2272.8000000000002</v>
      </c>
      <c r="I179" s="70" t="s">
        <v>43</v>
      </c>
      <c r="J179" s="70">
        <v>1</v>
      </c>
      <c r="K179" s="38" t="s">
        <v>44</v>
      </c>
      <c r="L179" s="70"/>
      <c r="M179" s="38"/>
      <c r="N179" s="38"/>
      <c r="O179" s="38"/>
      <c r="P179" s="38"/>
      <c r="Q179" s="56"/>
    </row>
    <row r="180" spans="1:17" x14ac:dyDescent="0.25">
      <c r="A180" s="38">
        <v>88</v>
      </c>
      <c r="B180" s="71"/>
      <c r="C180" s="76" t="s">
        <v>72</v>
      </c>
      <c r="D180" s="56">
        <v>121.1575</v>
      </c>
      <c r="E180" s="56"/>
      <c r="F180" s="67">
        <v>110.68932</v>
      </c>
      <c r="G180" s="68"/>
      <c r="H180" s="69">
        <v>1684.1999999999998</v>
      </c>
      <c r="I180" s="70" t="s">
        <v>43</v>
      </c>
      <c r="J180" s="70">
        <v>1</v>
      </c>
      <c r="K180" s="38" t="s">
        <v>44</v>
      </c>
      <c r="L180" s="70"/>
      <c r="M180" s="38"/>
      <c r="N180" s="38"/>
      <c r="O180" s="38"/>
      <c r="P180" s="38"/>
      <c r="Q180" s="56"/>
    </row>
    <row r="181" spans="1:17" x14ac:dyDescent="0.25">
      <c r="A181" s="38">
        <v>89</v>
      </c>
      <c r="B181" s="71"/>
      <c r="C181" s="76" t="s">
        <v>73</v>
      </c>
      <c r="D181" s="56">
        <v>127.01665</v>
      </c>
      <c r="E181" s="56"/>
      <c r="F181" s="67">
        <v>113.27025999999999</v>
      </c>
      <c r="G181" s="68"/>
      <c r="H181" s="69">
        <v>3107.4</v>
      </c>
      <c r="I181" s="70" t="s">
        <v>43</v>
      </c>
      <c r="J181" s="70">
        <v>1</v>
      </c>
      <c r="K181" s="38" t="s">
        <v>208</v>
      </c>
      <c r="L181" s="70"/>
      <c r="M181" s="38"/>
      <c r="N181" s="38"/>
      <c r="O181" s="38"/>
      <c r="P181" s="38"/>
      <c r="Q181" s="56"/>
    </row>
    <row r="182" spans="1:17" x14ac:dyDescent="0.25">
      <c r="A182" s="38">
        <v>90</v>
      </c>
      <c r="B182" s="71"/>
      <c r="C182" s="76" t="s">
        <v>46</v>
      </c>
      <c r="D182" s="56">
        <v>125.55515</v>
      </c>
      <c r="E182" s="56"/>
      <c r="F182" s="67">
        <v>103.76708000000001</v>
      </c>
      <c r="G182" s="68"/>
      <c r="H182" s="69">
        <v>2301.7600000000002</v>
      </c>
      <c r="I182" s="70" t="s">
        <v>43</v>
      </c>
      <c r="J182" s="70">
        <v>1</v>
      </c>
      <c r="K182" s="38" t="s">
        <v>208</v>
      </c>
      <c r="L182" s="70"/>
      <c r="M182" s="38"/>
      <c r="N182" s="38"/>
      <c r="O182" s="38"/>
      <c r="P182" s="38"/>
      <c r="Q182" s="56"/>
    </row>
    <row r="183" spans="1:17" x14ac:dyDescent="0.25">
      <c r="A183" s="38">
        <v>91</v>
      </c>
      <c r="B183" s="71"/>
      <c r="C183" s="76" t="s">
        <v>47</v>
      </c>
      <c r="D183" s="56">
        <v>123.55124000000001</v>
      </c>
      <c r="E183" s="56"/>
      <c r="F183" s="67">
        <v>101.06728</v>
      </c>
      <c r="G183" s="68"/>
      <c r="H183" s="69">
        <v>1832.6</v>
      </c>
      <c r="I183" s="70" t="s">
        <v>43</v>
      </c>
      <c r="J183" s="70">
        <v>1</v>
      </c>
      <c r="K183" s="38" t="s">
        <v>208</v>
      </c>
      <c r="L183" s="70"/>
      <c r="M183" s="38"/>
      <c r="N183" s="38"/>
      <c r="O183" s="38"/>
      <c r="P183" s="38"/>
      <c r="Q183" s="56"/>
    </row>
    <row r="184" spans="1:17" x14ac:dyDescent="0.25">
      <c r="A184" s="38">
        <v>92</v>
      </c>
      <c r="B184" s="71"/>
      <c r="C184" s="76" t="s">
        <v>48</v>
      </c>
      <c r="D184" s="56">
        <v>137.73775000000001</v>
      </c>
      <c r="E184" s="56">
        <v>241.756</v>
      </c>
      <c r="F184" s="67">
        <v>111.91199</v>
      </c>
      <c r="G184" s="68"/>
      <c r="H184" s="69">
        <v>2625.7000000000003</v>
      </c>
      <c r="I184" s="70" t="s">
        <v>43</v>
      </c>
      <c r="J184" s="70">
        <v>1</v>
      </c>
      <c r="K184" s="38" t="s">
        <v>208</v>
      </c>
      <c r="L184" s="70"/>
      <c r="M184" s="38"/>
      <c r="N184" s="38"/>
      <c r="O184" s="38"/>
      <c r="P184" s="38"/>
      <c r="Q184" s="56"/>
    </row>
    <row r="185" spans="1:17" x14ac:dyDescent="0.25">
      <c r="A185" s="38">
        <v>93</v>
      </c>
      <c r="B185" s="71"/>
      <c r="C185" s="76" t="s">
        <v>49</v>
      </c>
      <c r="D185" s="56">
        <v>126.33857999999999</v>
      </c>
      <c r="E185" s="56">
        <v>242.946</v>
      </c>
      <c r="F185" s="67">
        <v>102.5106</v>
      </c>
      <c r="G185" s="68"/>
      <c r="H185" s="69">
        <v>1295.3999999999999</v>
      </c>
      <c r="I185" s="70" t="s">
        <v>43</v>
      </c>
      <c r="J185" s="70">
        <v>1</v>
      </c>
      <c r="K185" s="38" t="s">
        <v>208</v>
      </c>
      <c r="L185" s="70"/>
      <c r="M185" s="38"/>
      <c r="N185" s="38"/>
      <c r="O185" s="38"/>
      <c r="P185" s="38"/>
      <c r="Q185" s="56"/>
    </row>
    <row r="186" spans="1:17" x14ac:dyDescent="0.25">
      <c r="A186" s="38">
        <v>94</v>
      </c>
      <c r="B186" s="71"/>
      <c r="C186" s="76" t="s">
        <v>51</v>
      </c>
      <c r="D186" s="56">
        <v>125.70744000000001</v>
      </c>
      <c r="E186" s="56">
        <v>141.23400000000001</v>
      </c>
      <c r="F186" s="67">
        <v>96.410049999999998</v>
      </c>
      <c r="G186" s="68"/>
      <c r="H186" s="69">
        <v>1820.2800000000002</v>
      </c>
      <c r="I186" s="70" t="s">
        <v>43</v>
      </c>
      <c r="J186" s="70">
        <v>1</v>
      </c>
      <c r="K186" s="38" t="s">
        <v>208</v>
      </c>
      <c r="L186" s="70"/>
      <c r="M186" s="38"/>
      <c r="N186" s="38"/>
      <c r="O186" s="38"/>
      <c r="P186" s="38"/>
      <c r="Q186" s="56"/>
    </row>
    <row r="187" spans="1:17" x14ac:dyDescent="0.25">
      <c r="A187" s="38">
        <v>95</v>
      </c>
      <c r="B187" s="71"/>
      <c r="C187" s="76" t="s">
        <v>50</v>
      </c>
      <c r="D187" s="56">
        <v>128.43499</v>
      </c>
      <c r="E187" s="56"/>
      <c r="F187" s="67">
        <v>103.57837000000001</v>
      </c>
      <c r="G187" s="68"/>
      <c r="H187" s="69">
        <v>2718.4700000000003</v>
      </c>
      <c r="I187" s="70" t="s">
        <v>43</v>
      </c>
      <c r="J187" s="70">
        <v>2</v>
      </c>
      <c r="K187" s="38" t="s">
        <v>208</v>
      </c>
      <c r="L187" s="70"/>
      <c r="M187" s="38"/>
      <c r="N187" s="38"/>
      <c r="O187" s="38"/>
      <c r="P187" s="38"/>
      <c r="Q187" s="56"/>
    </row>
    <row r="188" spans="1:17" x14ac:dyDescent="0.25">
      <c r="A188" s="38">
        <v>96</v>
      </c>
      <c r="B188" s="71"/>
      <c r="C188" s="76" t="s">
        <v>53</v>
      </c>
      <c r="D188" s="56">
        <v>121.51763</v>
      </c>
      <c r="E188" s="56">
        <v>832.01099999999997</v>
      </c>
      <c r="F188" s="67">
        <v>99.396039999999999</v>
      </c>
      <c r="G188" s="68"/>
      <c r="H188" s="69">
        <v>1694.2</v>
      </c>
      <c r="I188" s="70" t="s">
        <v>43</v>
      </c>
      <c r="J188" s="70">
        <v>1</v>
      </c>
      <c r="K188" s="38" t="s">
        <v>208</v>
      </c>
      <c r="L188" s="70"/>
      <c r="M188" s="38"/>
      <c r="N188" s="38"/>
      <c r="O188" s="38"/>
      <c r="P188" s="38"/>
      <c r="Q188" s="56"/>
    </row>
    <row r="189" spans="1:17" x14ac:dyDescent="0.25">
      <c r="A189" s="38">
        <v>97</v>
      </c>
      <c r="B189" s="71"/>
      <c r="C189" s="76" t="s">
        <v>54</v>
      </c>
      <c r="D189" s="56">
        <v>121.62239</v>
      </c>
      <c r="E189" s="56"/>
      <c r="F189" s="67">
        <v>100.07841000000001</v>
      </c>
      <c r="G189" s="68"/>
      <c r="H189" s="69">
        <v>1826.9</v>
      </c>
      <c r="I189" s="70" t="s">
        <v>43</v>
      </c>
      <c r="J189" s="70">
        <v>1</v>
      </c>
      <c r="K189" s="38" t="s">
        <v>208</v>
      </c>
      <c r="L189" s="70"/>
      <c r="M189" s="38"/>
      <c r="N189" s="38"/>
      <c r="O189" s="38"/>
      <c r="P189" s="38"/>
      <c r="Q189" s="56"/>
    </row>
    <row r="190" spans="1:17" x14ac:dyDescent="0.25">
      <c r="A190" s="38">
        <v>98</v>
      </c>
      <c r="B190" s="73"/>
      <c r="C190" s="76" t="s">
        <v>210</v>
      </c>
      <c r="D190" s="56">
        <v>120.73278999999999</v>
      </c>
      <c r="E190" s="56"/>
      <c r="F190" s="67">
        <v>117.67452</v>
      </c>
      <c r="G190" s="68"/>
      <c r="H190" s="69">
        <v>2518.34</v>
      </c>
      <c r="I190" s="70" t="s">
        <v>43</v>
      </c>
      <c r="J190" s="70">
        <v>1</v>
      </c>
      <c r="K190" s="38" t="s">
        <v>44</v>
      </c>
      <c r="L190" s="70"/>
      <c r="M190" s="38"/>
      <c r="N190" s="38"/>
      <c r="O190" s="38"/>
      <c r="P190" s="38"/>
      <c r="Q190" s="56"/>
    </row>
    <row r="191" spans="1:17" x14ac:dyDescent="0.25">
      <c r="A191" s="97" t="s">
        <v>144</v>
      </c>
      <c r="B191" s="98"/>
      <c r="C191" s="99"/>
      <c r="D191" s="100">
        <f>SUM(D178:D190)</f>
        <v>1640.7273</v>
      </c>
      <c r="E191" s="100">
        <f>SUM(E178:F190)</f>
        <v>3307.9757500000005</v>
      </c>
      <c r="F191" s="100">
        <f>SUM(F178:F190)</f>
        <v>1378.9657500000001</v>
      </c>
      <c r="G191" s="100"/>
      <c r="H191" s="69"/>
      <c r="I191" s="70"/>
      <c r="J191" s="70"/>
      <c r="K191" s="38"/>
      <c r="L191" s="59"/>
      <c r="M191" s="96"/>
      <c r="N191" s="96"/>
      <c r="O191" s="96"/>
      <c r="P191" s="96"/>
      <c r="Q191" s="96"/>
    </row>
    <row r="192" spans="1:17" x14ac:dyDescent="0.25">
      <c r="A192" s="104">
        <v>100</v>
      </c>
      <c r="B192" s="63" t="s">
        <v>211</v>
      </c>
      <c r="C192" s="76" t="s">
        <v>212</v>
      </c>
      <c r="D192" s="56">
        <v>14.832240000000001</v>
      </c>
      <c r="E192" s="56"/>
      <c r="F192" s="67">
        <f>D192</f>
        <v>14.832240000000001</v>
      </c>
      <c r="G192" s="68"/>
      <c r="H192" s="69">
        <v>3909.4</v>
      </c>
      <c r="I192" s="70" t="s">
        <v>43</v>
      </c>
      <c r="J192" s="70">
        <v>1</v>
      </c>
      <c r="K192" s="38" t="s">
        <v>213</v>
      </c>
      <c r="L192" s="59"/>
      <c r="M192" s="96"/>
      <c r="N192" s="96"/>
      <c r="O192" s="96"/>
      <c r="P192" s="96"/>
      <c r="Q192" s="96"/>
    </row>
    <row r="193" spans="1:17" x14ac:dyDescent="0.25">
      <c r="A193" s="38">
        <v>101</v>
      </c>
      <c r="B193" s="63"/>
      <c r="C193" s="76" t="s">
        <v>84</v>
      </c>
      <c r="D193" s="56">
        <v>15.690530000000001</v>
      </c>
      <c r="E193" s="56"/>
      <c r="F193" s="67">
        <f>D193</f>
        <v>15.690530000000001</v>
      </c>
      <c r="G193" s="68"/>
      <c r="H193" s="69">
        <v>1277.57</v>
      </c>
      <c r="I193" s="70" t="s">
        <v>43</v>
      </c>
      <c r="J193" s="70">
        <v>1</v>
      </c>
      <c r="K193" s="38" t="s">
        <v>213</v>
      </c>
      <c r="L193" s="70"/>
      <c r="M193" s="38"/>
      <c r="N193" s="38"/>
      <c r="O193" s="38"/>
      <c r="P193" s="38"/>
      <c r="Q193" s="56"/>
    </row>
    <row r="194" spans="1:17" x14ac:dyDescent="0.25">
      <c r="A194" s="97" t="s">
        <v>144</v>
      </c>
      <c r="B194" s="98"/>
      <c r="C194" s="99"/>
      <c r="D194" s="100">
        <f>SUM(D192:D193)</f>
        <v>30.522770000000001</v>
      </c>
      <c r="E194" s="100">
        <f>SUM(E193)</f>
        <v>0</v>
      </c>
      <c r="F194" s="100">
        <f>SUM(F192:F193)</f>
        <v>30.522770000000001</v>
      </c>
      <c r="G194" s="100"/>
      <c r="H194" s="69"/>
      <c r="I194" s="70"/>
      <c r="J194" s="70"/>
      <c r="K194" s="38"/>
      <c r="L194" s="59"/>
      <c r="M194" s="96"/>
      <c r="N194" s="96"/>
      <c r="O194" s="96"/>
      <c r="P194" s="96"/>
      <c r="Q194" s="96"/>
    </row>
    <row r="195" spans="1:17" x14ac:dyDescent="0.25">
      <c r="A195" s="79"/>
      <c r="B195" s="80" t="s">
        <v>101</v>
      </c>
      <c r="C195" s="80"/>
      <c r="D195" s="81">
        <f>D191+D177+D148+D132+D111+D194</f>
        <v>5893.7012519999998</v>
      </c>
      <c r="E195" s="81">
        <f>E191+E177+E148+E132+E111+E194</f>
        <v>17637.247750000002</v>
      </c>
      <c r="F195" s="81">
        <f>F191+F177+F148+F132+F111+F194</f>
        <v>5631.9397019999997</v>
      </c>
      <c r="G195" s="81"/>
      <c r="H195" s="81"/>
      <c r="I195" s="105"/>
      <c r="J195" s="81"/>
      <c r="K195" s="79"/>
      <c r="L195" s="83"/>
      <c r="M195" s="83"/>
      <c r="N195" s="83"/>
      <c r="O195" s="83"/>
      <c r="P195" s="84"/>
      <c r="Q195" s="106"/>
    </row>
    <row r="196" spans="1:17" x14ac:dyDescent="0.25">
      <c r="A196" s="94" t="s">
        <v>214</v>
      </c>
      <c r="B196" s="106"/>
      <c r="C196" s="94"/>
      <c r="D196" s="94"/>
      <c r="E196" s="94"/>
      <c r="F196" s="94"/>
      <c r="G196" s="94"/>
      <c r="H196" s="94"/>
      <c r="I196" s="94"/>
      <c r="J196" s="94"/>
      <c r="K196" s="94"/>
      <c r="L196" s="59"/>
      <c r="M196" s="94"/>
      <c r="N196" s="94"/>
      <c r="O196" s="94"/>
      <c r="P196" s="94"/>
      <c r="Q196" s="94"/>
    </row>
    <row r="197" spans="1:17" x14ac:dyDescent="0.25">
      <c r="A197" s="53">
        <v>1</v>
      </c>
      <c r="B197" s="76" t="s">
        <v>215</v>
      </c>
      <c r="C197" s="55" t="s">
        <v>216</v>
      </c>
      <c r="D197" s="56">
        <v>85.166920000000005</v>
      </c>
      <c r="E197" s="56">
        <v>416.327</v>
      </c>
      <c r="F197" s="67">
        <v>84.261290000000002</v>
      </c>
      <c r="G197" s="68"/>
      <c r="H197" s="59">
        <v>2065.58</v>
      </c>
      <c r="I197" s="59" t="s">
        <v>217</v>
      </c>
      <c r="J197" s="40">
        <f>10+38+5+2+3+2+1</f>
        <v>61</v>
      </c>
      <c r="K197" s="60" t="s">
        <v>168</v>
      </c>
      <c r="L197" s="59"/>
      <c r="M197" s="61"/>
      <c r="N197" s="61"/>
      <c r="O197" s="61"/>
      <c r="P197" s="61"/>
      <c r="Q197" s="62"/>
    </row>
    <row r="198" spans="1:17" x14ac:dyDescent="0.25">
      <c r="A198" s="53">
        <v>2</v>
      </c>
      <c r="B198" s="76" t="s">
        <v>218</v>
      </c>
      <c r="C198" s="55" t="s">
        <v>82</v>
      </c>
      <c r="D198" s="56">
        <v>201.40894</v>
      </c>
      <c r="E198" s="56"/>
      <c r="F198" s="67">
        <f>D198</f>
        <v>201.40894</v>
      </c>
      <c r="G198" s="68"/>
      <c r="H198" s="59">
        <v>2273.3000000000002</v>
      </c>
      <c r="I198" s="59" t="s">
        <v>217</v>
      </c>
      <c r="J198" s="40">
        <f>57.6+74.25+51.6</f>
        <v>183.45</v>
      </c>
      <c r="K198" s="60" t="s">
        <v>219</v>
      </c>
      <c r="L198" s="59"/>
      <c r="M198" s="61"/>
      <c r="N198" s="61"/>
      <c r="O198" s="61"/>
      <c r="P198" s="61"/>
      <c r="Q198" s="62"/>
    </row>
    <row r="199" spans="1:17" x14ac:dyDescent="0.25">
      <c r="A199" s="53">
        <v>3</v>
      </c>
      <c r="B199" s="76" t="s">
        <v>220</v>
      </c>
      <c r="C199" s="76" t="s">
        <v>84</v>
      </c>
      <c r="D199" s="56">
        <v>11.94965</v>
      </c>
      <c r="E199" s="56"/>
      <c r="F199" s="67">
        <f>D199</f>
        <v>11.94965</v>
      </c>
      <c r="G199" s="68"/>
      <c r="H199" s="59">
        <v>1277.57</v>
      </c>
      <c r="I199" s="59" t="s">
        <v>221</v>
      </c>
      <c r="J199" s="40">
        <v>8</v>
      </c>
      <c r="K199" s="60" t="s">
        <v>222</v>
      </c>
      <c r="L199" s="59"/>
      <c r="M199" s="61"/>
      <c r="N199" s="61"/>
      <c r="O199" s="61"/>
      <c r="P199" s="61"/>
      <c r="Q199" s="62"/>
    </row>
    <row r="200" spans="1:17" x14ac:dyDescent="0.25">
      <c r="A200" s="79"/>
      <c r="B200" s="80" t="s">
        <v>101</v>
      </c>
      <c r="C200" s="80"/>
      <c r="D200" s="81">
        <f>SUM(D197:D199)</f>
        <v>298.52551000000005</v>
      </c>
      <c r="E200" s="81">
        <f>SUM(E197:E198)</f>
        <v>416.327</v>
      </c>
      <c r="F200" s="81">
        <f>SUM(F197:F199)</f>
        <v>297.61988000000002</v>
      </c>
      <c r="G200" s="81"/>
      <c r="H200" s="81"/>
      <c r="I200" s="107"/>
      <c r="J200" s="105"/>
      <c r="K200" s="81"/>
      <c r="L200" s="59"/>
      <c r="M200" s="83"/>
      <c r="N200" s="83"/>
      <c r="O200" s="83"/>
      <c r="P200" s="83"/>
      <c r="Q200" s="84"/>
    </row>
    <row r="201" spans="1:17" x14ac:dyDescent="0.25">
      <c r="A201" s="94" t="s">
        <v>223</v>
      </c>
      <c r="B201" s="106"/>
      <c r="C201" s="94"/>
      <c r="D201" s="94"/>
      <c r="E201" s="94"/>
      <c r="F201" s="94"/>
      <c r="G201" s="94"/>
      <c r="H201" s="94"/>
      <c r="I201" s="94"/>
      <c r="J201" s="94"/>
      <c r="K201" s="94"/>
      <c r="L201" s="59"/>
      <c r="M201" s="94"/>
      <c r="N201" s="94"/>
      <c r="O201" s="94"/>
      <c r="P201" s="94"/>
      <c r="Q201" s="94"/>
    </row>
    <row r="202" spans="1:17" x14ac:dyDescent="0.25">
      <c r="A202" s="53">
        <v>1</v>
      </c>
      <c r="B202" s="54" t="s">
        <v>224</v>
      </c>
      <c r="C202" s="55" t="s">
        <v>225</v>
      </c>
      <c r="D202" s="56">
        <v>35.399059999999999</v>
      </c>
      <c r="E202" s="56"/>
      <c r="F202" s="67">
        <f>D202</f>
        <v>35.399059999999999</v>
      </c>
      <c r="G202" s="68"/>
      <c r="H202" s="59">
        <v>5005</v>
      </c>
      <c r="I202" s="59" t="s">
        <v>226</v>
      </c>
      <c r="J202" s="40">
        <v>3</v>
      </c>
      <c r="K202" s="60" t="s">
        <v>227</v>
      </c>
      <c r="L202" s="59"/>
      <c r="M202" s="61"/>
      <c r="N202" s="61"/>
      <c r="O202" s="61"/>
      <c r="P202" s="61"/>
      <c r="Q202" s="62"/>
    </row>
    <row r="203" spans="1:17" x14ac:dyDescent="0.25">
      <c r="A203" s="53">
        <v>2</v>
      </c>
      <c r="B203" s="54" t="s">
        <v>228</v>
      </c>
      <c r="C203" s="55" t="s">
        <v>225</v>
      </c>
      <c r="D203" s="56">
        <v>25.358409999999999</v>
      </c>
      <c r="E203" s="56"/>
      <c r="F203" s="67">
        <f>D203</f>
        <v>25.358409999999999</v>
      </c>
      <c r="G203" s="68"/>
      <c r="H203" s="59">
        <v>5005</v>
      </c>
      <c r="I203" s="59" t="s">
        <v>229</v>
      </c>
      <c r="J203" s="40">
        <v>1</v>
      </c>
      <c r="K203" s="60" t="s">
        <v>227</v>
      </c>
      <c r="L203" s="59"/>
      <c r="M203" s="61"/>
      <c r="N203" s="61"/>
      <c r="O203" s="61"/>
      <c r="P203" s="61"/>
      <c r="Q203" s="62"/>
    </row>
    <row r="204" spans="1:17" x14ac:dyDescent="0.25">
      <c r="A204" s="53">
        <v>3</v>
      </c>
      <c r="B204" s="54" t="s">
        <v>230</v>
      </c>
      <c r="C204" s="55" t="s">
        <v>231</v>
      </c>
      <c r="D204" s="56">
        <v>31.30782</v>
      </c>
      <c r="E204" s="56"/>
      <c r="F204" s="67">
        <f>D204</f>
        <v>31.30782</v>
      </c>
      <c r="G204" s="68"/>
      <c r="H204" s="59">
        <v>2512.5700000000002</v>
      </c>
      <c r="I204" s="59" t="s">
        <v>232</v>
      </c>
      <c r="J204" s="40">
        <v>1</v>
      </c>
      <c r="K204" s="60" t="s">
        <v>227</v>
      </c>
      <c r="L204" s="59"/>
      <c r="M204" s="61"/>
      <c r="N204" s="61"/>
      <c r="O204" s="61"/>
      <c r="P204" s="61"/>
      <c r="Q204" s="62"/>
    </row>
    <row r="205" spans="1:17" x14ac:dyDescent="0.25">
      <c r="A205" s="53">
        <v>4</v>
      </c>
      <c r="B205" s="54" t="s">
        <v>233</v>
      </c>
      <c r="C205" s="55" t="s">
        <v>234</v>
      </c>
      <c r="D205" s="56">
        <v>34.922960000000003</v>
      </c>
      <c r="E205" s="56"/>
      <c r="F205" s="67">
        <f>D205</f>
        <v>34.922960000000003</v>
      </c>
      <c r="G205" s="68"/>
      <c r="H205" s="59">
        <v>2398.6</v>
      </c>
      <c r="I205" s="59" t="s">
        <v>226</v>
      </c>
      <c r="J205" s="40">
        <v>3</v>
      </c>
      <c r="K205" s="60" t="s">
        <v>227</v>
      </c>
      <c r="L205" s="59"/>
      <c r="M205" s="61"/>
      <c r="N205" s="61"/>
      <c r="O205" s="61"/>
      <c r="P205" s="61"/>
      <c r="Q205" s="62"/>
    </row>
    <row r="206" spans="1:17" x14ac:dyDescent="0.25">
      <c r="A206" s="53">
        <v>5</v>
      </c>
      <c r="B206" s="54" t="s">
        <v>235</v>
      </c>
      <c r="C206" s="55" t="s">
        <v>236</v>
      </c>
      <c r="D206" s="56">
        <v>37.77646</v>
      </c>
      <c r="E206" s="56"/>
      <c r="F206" s="67">
        <v>35.410870000000003</v>
      </c>
      <c r="G206" s="68"/>
      <c r="H206" s="59">
        <v>2726</v>
      </c>
      <c r="I206" s="59" t="s">
        <v>237</v>
      </c>
      <c r="J206" s="40">
        <v>1</v>
      </c>
      <c r="K206" s="60" t="s">
        <v>227</v>
      </c>
      <c r="L206" s="59"/>
      <c r="M206" s="61"/>
      <c r="N206" s="61"/>
      <c r="O206" s="61"/>
      <c r="P206" s="61"/>
      <c r="Q206" s="62"/>
    </row>
    <row r="207" spans="1:17" x14ac:dyDescent="0.25">
      <c r="A207" s="53">
        <v>6</v>
      </c>
      <c r="B207" s="54" t="s">
        <v>238</v>
      </c>
      <c r="C207" s="55" t="s">
        <v>239</v>
      </c>
      <c r="D207" s="56">
        <v>35.969239999999999</v>
      </c>
      <c r="E207" s="56"/>
      <c r="F207" s="67">
        <f>D207</f>
        <v>35.969239999999999</v>
      </c>
      <c r="G207" s="68"/>
      <c r="H207" s="59">
        <v>2420.8000000000002</v>
      </c>
      <c r="I207" s="59" t="s">
        <v>237</v>
      </c>
      <c r="J207" s="40">
        <v>1</v>
      </c>
      <c r="K207" s="60" t="s">
        <v>227</v>
      </c>
      <c r="L207" s="59"/>
      <c r="M207" s="61"/>
      <c r="N207" s="61"/>
      <c r="O207" s="61"/>
      <c r="P207" s="61"/>
      <c r="Q207" s="62"/>
    </row>
    <row r="208" spans="1:17" x14ac:dyDescent="0.25">
      <c r="A208" s="79"/>
      <c r="B208" s="80" t="s">
        <v>101</v>
      </c>
      <c r="C208" s="108"/>
      <c r="D208" s="109">
        <f>SUM(D202:D207)</f>
        <v>200.73394999999999</v>
      </c>
      <c r="E208" s="109">
        <f>SUM(E202:F205)</f>
        <v>126.98825000000001</v>
      </c>
      <c r="F208" s="109">
        <f>SUM(F202:F207)</f>
        <v>198.36836</v>
      </c>
      <c r="G208" s="109"/>
      <c r="H208" s="109"/>
      <c r="I208" s="79"/>
      <c r="J208" s="110"/>
      <c r="K208" s="111"/>
      <c r="L208" s="112"/>
      <c r="M208" s="107"/>
      <c r="N208" s="107"/>
      <c r="O208" s="107"/>
      <c r="P208" s="107"/>
      <c r="Q208" s="113"/>
    </row>
    <row r="209" spans="1:17" x14ac:dyDescent="0.25">
      <c r="A209" s="94" t="s">
        <v>240</v>
      </c>
      <c r="B209" s="106"/>
      <c r="C209" s="94"/>
      <c r="D209" s="94"/>
      <c r="E209" s="94"/>
      <c r="F209" s="94"/>
      <c r="G209" s="94"/>
      <c r="H209" s="94"/>
      <c r="I209" s="94"/>
      <c r="J209" s="94"/>
      <c r="K209" s="94"/>
      <c r="L209" s="96"/>
      <c r="M209" s="94"/>
      <c r="N209" s="94"/>
      <c r="O209" s="94"/>
      <c r="P209" s="94"/>
      <c r="Q209" s="94"/>
    </row>
    <row r="210" spans="1:17" ht="27" x14ac:dyDescent="0.25">
      <c r="A210" s="53">
        <v>1</v>
      </c>
      <c r="B210" s="114" t="s">
        <v>241</v>
      </c>
      <c r="C210" s="115" t="s">
        <v>242</v>
      </c>
      <c r="D210" s="116">
        <v>789.41099999999994</v>
      </c>
      <c r="E210" s="68"/>
      <c r="F210" s="67">
        <v>118.41800000000001</v>
      </c>
      <c r="G210" s="68"/>
      <c r="H210" s="59">
        <v>1234.9000000000001</v>
      </c>
      <c r="I210" s="117" t="s">
        <v>118</v>
      </c>
      <c r="J210" s="118">
        <v>6</v>
      </c>
      <c r="K210" s="60" t="s">
        <v>243</v>
      </c>
      <c r="L210" s="119" t="s">
        <v>123</v>
      </c>
      <c r="M210" s="61"/>
      <c r="N210" s="61"/>
      <c r="O210" s="61"/>
      <c r="P210" s="61"/>
      <c r="Q210" s="62">
        <f>E210</f>
        <v>0</v>
      </c>
    </row>
    <row r="211" spans="1:17" x14ac:dyDescent="0.25">
      <c r="A211" s="53">
        <v>2</v>
      </c>
      <c r="B211" s="114" t="s">
        <v>244</v>
      </c>
      <c r="C211" s="120" t="s">
        <v>245</v>
      </c>
      <c r="D211" s="116">
        <v>653.44500000000005</v>
      </c>
      <c r="E211" s="68"/>
      <c r="F211" s="67">
        <v>98.022000000000006</v>
      </c>
      <c r="G211" s="68"/>
      <c r="H211" s="59">
        <v>1410.5</v>
      </c>
      <c r="I211" s="117"/>
      <c r="J211" s="118"/>
      <c r="K211" s="60" t="s">
        <v>246</v>
      </c>
      <c r="L211" s="121"/>
      <c r="M211" s="61"/>
      <c r="N211" s="61"/>
      <c r="O211" s="61"/>
      <c r="P211" s="61"/>
      <c r="Q211" s="62"/>
    </row>
    <row r="212" spans="1:17" x14ac:dyDescent="0.25">
      <c r="A212" s="53">
        <v>3</v>
      </c>
      <c r="B212" s="114" t="s">
        <v>247</v>
      </c>
      <c r="C212" s="115" t="s">
        <v>248</v>
      </c>
      <c r="D212" s="116">
        <v>454.11700000000002</v>
      </c>
      <c r="E212" s="68"/>
      <c r="F212" s="67">
        <v>68.122</v>
      </c>
      <c r="G212" s="68"/>
      <c r="H212" s="59">
        <v>1405.8</v>
      </c>
      <c r="I212" s="117"/>
      <c r="J212" s="118"/>
      <c r="K212" s="60" t="s">
        <v>246</v>
      </c>
      <c r="L212" s="121"/>
      <c r="M212" s="61"/>
      <c r="N212" s="61"/>
      <c r="O212" s="61"/>
      <c r="P212" s="61"/>
      <c r="Q212" s="62"/>
    </row>
    <row r="213" spans="1:17" x14ac:dyDescent="0.25">
      <c r="A213" s="53">
        <v>4</v>
      </c>
      <c r="B213" s="114" t="s">
        <v>244</v>
      </c>
      <c r="C213" s="120" t="s">
        <v>249</v>
      </c>
      <c r="D213" s="116">
        <v>651.71699999999998</v>
      </c>
      <c r="E213" s="68"/>
      <c r="F213" s="67">
        <v>97.763999999999996</v>
      </c>
      <c r="G213" s="68"/>
      <c r="H213" s="59">
        <v>1745.32</v>
      </c>
      <c r="I213" s="117"/>
      <c r="J213" s="118"/>
      <c r="K213" s="60" t="s">
        <v>246</v>
      </c>
      <c r="L213" s="121"/>
      <c r="M213" s="61"/>
      <c r="N213" s="61"/>
      <c r="O213" s="61"/>
      <c r="P213" s="61"/>
      <c r="Q213" s="62"/>
    </row>
    <row r="214" spans="1:17" x14ac:dyDescent="0.25">
      <c r="A214" s="53">
        <v>5</v>
      </c>
      <c r="B214" s="114" t="s">
        <v>244</v>
      </c>
      <c r="C214" s="120" t="s">
        <v>250</v>
      </c>
      <c r="D214" s="116">
        <v>831.13599999999997</v>
      </c>
      <c r="E214" s="68"/>
      <c r="F214" s="67">
        <v>124.678</v>
      </c>
      <c r="G214" s="68"/>
      <c r="H214" s="59">
        <v>1738.2</v>
      </c>
      <c r="I214" s="117"/>
      <c r="J214" s="118"/>
      <c r="K214" s="60" t="s">
        <v>246</v>
      </c>
      <c r="L214" s="121"/>
      <c r="M214" s="61"/>
      <c r="N214" s="61"/>
      <c r="O214" s="61"/>
      <c r="P214" s="61"/>
      <c r="Q214" s="62"/>
    </row>
    <row r="215" spans="1:17" x14ac:dyDescent="0.25">
      <c r="A215" s="53">
        <v>6</v>
      </c>
      <c r="B215" s="114" t="s">
        <v>251</v>
      </c>
      <c r="C215" s="122" t="s">
        <v>104</v>
      </c>
      <c r="D215" s="116">
        <v>1020.192</v>
      </c>
      <c r="E215" s="68"/>
      <c r="F215" s="67">
        <v>153.03899999999999</v>
      </c>
      <c r="G215" s="68"/>
      <c r="H215" s="59">
        <v>8501.9</v>
      </c>
      <c r="I215" s="117"/>
      <c r="J215" s="118"/>
      <c r="K215" s="60" t="s">
        <v>246</v>
      </c>
      <c r="L215" s="121"/>
      <c r="M215" s="61"/>
      <c r="N215" s="61"/>
      <c r="O215" s="61"/>
      <c r="P215" s="61"/>
      <c r="Q215" s="62"/>
    </row>
    <row r="216" spans="1:17" x14ac:dyDescent="0.25">
      <c r="A216" s="79"/>
      <c r="B216" s="80" t="s">
        <v>101</v>
      </c>
      <c r="C216" s="108"/>
      <c r="D216" s="109">
        <f>SUM(D210:D215)</f>
        <v>4400.018</v>
      </c>
      <c r="E216" s="109">
        <f>SUM(E210:F213)</f>
        <v>382.32600000000002</v>
      </c>
      <c r="F216" s="109">
        <f>SUM(F210:F215)</f>
        <v>660.04300000000001</v>
      </c>
      <c r="G216" s="109"/>
      <c r="H216" s="111"/>
      <c r="I216" s="79"/>
      <c r="J216" s="110"/>
      <c r="K216" s="111"/>
      <c r="L216" s="112"/>
      <c r="M216" s="107"/>
      <c r="N216" s="107"/>
      <c r="O216" s="107"/>
      <c r="P216" s="107"/>
      <c r="Q216" s="113"/>
    </row>
    <row r="217" spans="1:17" x14ac:dyDescent="0.25">
      <c r="A217" s="50" t="s">
        <v>252</v>
      </c>
      <c r="B217" s="50"/>
      <c r="C217" s="50"/>
      <c r="D217" s="123">
        <f>SUM(D210:D215)</f>
        <v>4400.018</v>
      </c>
      <c r="E217" s="123" t="e">
        <f>[1]Лист2!#REF!+E208+E200+E195+E82+E73</f>
        <v>#REF!</v>
      </c>
      <c r="F217" s="123">
        <f>F216+F208+F200+F195+F87+F82+F73</f>
        <v>7890.6426220000003</v>
      </c>
      <c r="G217" s="123"/>
      <c r="H217" s="124"/>
      <c r="I217" s="124"/>
      <c r="J217" s="125"/>
      <c r="K217" s="124"/>
      <c r="L217" s="124"/>
      <c r="M217" s="124"/>
      <c r="N217" s="124"/>
      <c r="O217" s="124"/>
      <c r="P217" s="124"/>
      <c r="Q217" s="126" t="e">
        <f>SUM(#REF!)</f>
        <v>#REF!</v>
      </c>
    </row>
    <row r="218" spans="1:17" x14ac:dyDescent="0.25">
      <c r="A218" s="127" t="s">
        <v>253</v>
      </c>
      <c r="B218" s="128"/>
      <c r="C218" s="127"/>
      <c r="D218" s="127"/>
      <c r="E218" s="127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9"/>
      <c r="Q218" s="130"/>
    </row>
    <row r="219" spans="1:17" x14ac:dyDescent="0.25">
      <c r="A219" s="131" t="s">
        <v>254</v>
      </c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0"/>
    </row>
    <row r="220" spans="1:17" ht="27" x14ac:dyDescent="0.25">
      <c r="A220" s="53">
        <v>1</v>
      </c>
      <c r="B220" s="114" t="s">
        <v>241</v>
      </c>
      <c r="C220" s="115" t="s">
        <v>242</v>
      </c>
      <c r="D220" s="116">
        <v>794.63599999999997</v>
      </c>
      <c r="E220" s="68"/>
      <c r="F220" s="67"/>
      <c r="G220" s="132">
        <f>D210-F210</f>
        <v>670.99299999999994</v>
      </c>
      <c r="H220" s="59">
        <v>1234.9000000000001</v>
      </c>
      <c r="I220" s="119" t="s">
        <v>118</v>
      </c>
      <c r="J220" s="133">
        <v>6</v>
      </c>
      <c r="K220" s="60" t="s">
        <v>243</v>
      </c>
      <c r="L220" s="119" t="s">
        <v>123</v>
      </c>
      <c r="M220" s="61"/>
      <c r="N220" s="61"/>
      <c r="O220" s="61"/>
      <c r="P220" s="61"/>
      <c r="Q220" s="62">
        <f>E220</f>
        <v>0</v>
      </c>
    </row>
    <row r="221" spans="1:17" x14ac:dyDescent="0.25">
      <c r="A221" s="53">
        <v>2</v>
      </c>
      <c r="B221" s="114" t="s">
        <v>244</v>
      </c>
      <c r="C221" s="120" t="s">
        <v>245</v>
      </c>
      <c r="D221" s="116">
        <v>653.44500000000005</v>
      </c>
      <c r="E221" s="68"/>
      <c r="F221" s="67"/>
      <c r="G221" s="132">
        <f>D211-F211</f>
        <v>555.423</v>
      </c>
      <c r="H221" s="59">
        <v>1410.5</v>
      </c>
      <c r="I221" s="121"/>
      <c r="J221" s="134"/>
      <c r="K221" s="60" t="s">
        <v>246</v>
      </c>
      <c r="L221" s="121"/>
      <c r="M221" s="61"/>
      <c r="N221" s="61"/>
      <c r="O221" s="61"/>
      <c r="P221" s="61"/>
      <c r="Q221" s="62"/>
    </row>
    <row r="222" spans="1:17" x14ac:dyDescent="0.25">
      <c r="A222" s="53">
        <v>3</v>
      </c>
      <c r="B222" s="114" t="s">
        <v>247</v>
      </c>
      <c r="C222" s="115" t="s">
        <v>248</v>
      </c>
      <c r="D222" s="116">
        <v>454.11700000000002</v>
      </c>
      <c r="E222" s="68"/>
      <c r="F222" s="67"/>
      <c r="G222" s="132">
        <f>D212-F212</f>
        <v>385.995</v>
      </c>
      <c r="H222" s="59">
        <v>1405.8</v>
      </c>
      <c r="I222" s="121"/>
      <c r="J222" s="134"/>
      <c r="K222" s="60" t="s">
        <v>246</v>
      </c>
      <c r="L222" s="121"/>
      <c r="M222" s="61"/>
      <c r="N222" s="61"/>
      <c r="O222" s="61"/>
      <c r="P222" s="61"/>
      <c r="Q222" s="62"/>
    </row>
    <row r="223" spans="1:17" x14ac:dyDescent="0.25">
      <c r="A223" s="53">
        <v>4</v>
      </c>
      <c r="B223" s="114" t="s">
        <v>244</v>
      </c>
      <c r="C223" s="120" t="s">
        <v>249</v>
      </c>
      <c r="D223" s="116">
        <v>651.71699999999998</v>
      </c>
      <c r="E223" s="68"/>
      <c r="F223" s="67"/>
      <c r="G223" s="132">
        <f>D213-F213</f>
        <v>553.95299999999997</v>
      </c>
      <c r="H223" s="59">
        <v>1745.32</v>
      </c>
      <c r="I223" s="121"/>
      <c r="J223" s="134"/>
      <c r="K223" s="60" t="s">
        <v>246</v>
      </c>
      <c r="L223" s="121"/>
      <c r="M223" s="61"/>
      <c r="N223" s="61"/>
      <c r="O223" s="61"/>
      <c r="P223" s="61"/>
      <c r="Q223" s="62"/>
    </row>
    <row r="224" spans="1:17" x14ac:dyDescent="0.25">
      <c r="A224" s="53">
        <v>5</v>
      </c>
      <c r="B224" s="114" t="s">
        <v>244</v>
      </c>
      <c r="C224" s="120" t="s">
        <v>250</v>
      </c>
      <c r="D224" s="116">
        <v>839.94100000000003</v>
      </c>
      <c r="E224" s="68"/>
      <c r="F224" s="67"/>
      <c r="G224" s="132">
        <f>D214-F214</f>
        <v>706.45799999999997</v>
      </c>
      <c r="H224" s="59">
        <v>1738.2</v>
      </c>
      <c r="I224" s="121"/>
      <c r="J224" s="134"/>
      <c r="K224" s="60" t="s">
        <v>246</v>
      </c>
      <c r="L224" s="121"/>
      <c r="M224" s="61"/>
      <c r="N224" s="61"/>
      <c r="O224" s="61"/>
      <c r="P224" s="61"/>
      <c r="Q224" s="62"/>
    </row>
    <row r="225" spans="1:17" x14ac:dyDescent="0.25">
      <c r="A225" s="53">
        <v>6</v>
      </c>
      <c r="B225" s="114" t="s">
        <v>251</v>
      </c>
      <c r="C225" s="122" t="s">
        <v>104</v>
      </c>
      <c r="D225" s="116">
        <v>1031.1959999999999</v>
      </c>
      <c r="E225" s="68"/>
      <c r="F225" s="67"/>
      <c r="G225" s="132">
        <f>D215-F215</f>
        <v>867.15300000000002</v>
      </c>
      <c r="H225" s="59">
        <v>8501.9</v>
      </c>
      <c r="I225" s="121"/>
      <c r="J225" s="134"/>
      <c r="K225" s="60" t="s">
        <v>246</v>
      </c>
      <c r="L225" s="121"/>
      <c r="M225" s="61"/>
      <c r="N225" s="61"/>
      <c r="O225" s="61"/>
      <c r="P225" s="61"/>
      <c r="Q225" s="62"/>
    </row>
    <row r="226" spans="1:17" x14ac:dyDescent="0.25">
      <c r="A226" s="79"/>
      <c r="B226" s="80" t="s">
        <v>101</v>
      </c>
      <c r="C226" s="108"/>
      <c r="D226" s="109">
        <f>SUM(D220:D225)</f>
        <v>4425.0519999999997</v>
      </c>
      <c r="E226" s="109">
        <f>SUM(E220:E225)</f>
        <v>0</v>
      </c>
      <c r="F226" s="109">
        <f>SUM(F220:F225)</f>
        <v>0</v>
      </c>
      <c r="G226" s="109">
        <f>SUM(G220:G225)</f>
        <v>3739.9750000000004</v>
      </c>
      <c r="H226" s="111"/>
      <c r="I226" s="79"/>
      <c r="J226" s="110"/>
      <c r="K226" s="111"/>
      <c r="L226" s="112"/>
      <c r="M226" s="107"/>
      <c r="N226" s="107"/>
      <c r="O226" s="107"/>
      <c r="P226" s="107"/>
      <c r="Q226" s="113"/>
    </row>
    <row r="227" spans="1:17" x14ac:dyDescent="0.25">
      <c r="A227" s="135" t="s">
        <v>255</v>
      </c>
      <c r="B227" s="136"/>
      <c r="C227" s="137"/>
      <c r="D227" s="123">
        <f>D226</f>
        <v>4425.0519999999997</v>
      </c>
      <c r="E227" s="123">
        <f>E226</f>
        <v>0</v>
      </c>
      <c r="F227" s="123">
        <f>F226</f>
        <v>0</v>
      </c>
      <c r="G227" s="123">
        <f>G226</f>
        <v>3739.9750000000004</v>
      </c>
      <c r="H227" s="124"/>
      <c r="I227" s="124"/>
      <c r="J227" s="125"/>
      <c r="K227" s="124"/>
      <c r="L227" s="124"/>
      <c r="M227" s="124"/>
      <c r="N227" s="124"/>
      <c r="O227" s="124"/>
      <c r="P227" s="124"/>
      <c r="Q227" s="126" t="e">
        <f>SUM(#REF!)</f>
        <v>#REF!</v>
      </c>
    </row>
    <row r="228" spans="1:17" ht="15.75" x14ac:dyDescent="0.3">
      <c r="A228" s="138" t="s">
        <v>256</v>
      </c>
      <c r="B228" s="138"/>
      <c r="C228" s="138"/>
      <c r="D228" s="139">
        <f>D227+D217</f>
        <v>8825.07</v>
      </c>
      <c r="E228" s="139" t="e">
        <f t="shared" ref="E228:G228" si="11">E227+E217</f>
        <v>#REF!</v>
      </c>
      <c r="F228" s="139">
        <f t="shared" si="11"/>
        <v>7890.6426220000003</v>
      </c>
      <c r="G228" s="139">
        <f t="shared" si="11"/>
        <v>3739.9750000000004</v>
      </c>
      <c r="H228" s="140"/>
      <c r="I228" s="140"/>
      <c r="J228" s="140"/>
      <c r="K228" s="140"/>
      <c r="L228" s="140"/>
      <c r="M228" s="140"/>
      <c r="N228" s="140"/>
      <c r="O228" s="141">
        <f>O227+P171+P166+P159+P94</f>
        <v>0</v>
      </c>
      <c r="P228" s="130"/>
      <c r="Q228" s="130"/>
    </row>
    <row r="229" spans="1:17" ht="16.5" x14ac:dyDescent="0.3">
      <c r="A229" s="2"/>
      <c r="B229" s="2"/>
      <c r="C229" s="2"/>
      <c r="D229" s="3"/>
      <c r="E229" s="2"/>
      <c r="F229" s="3"/>
      <c r="G229" s="14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6.5" x14ac:dyDescent="0.3">
      <c r="A230" s="143" t="s">
        <v>257</v>
      </c>
      <c r="B230" s="143"/>
      <c r="C230" s="2"/>
      <c r="D230" s="3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6.5" x14ac:dyDescent="0.3">
      <c r="A231" s="144" t="s">
        <v>258</v>
      </c>
      <c r="B231" s="143"/>
      <c r="C231" s="2"/>
      <c r="D231" s="3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</sheetData>
  <mergeCells count="58">
    <mergeCell ref="A228:C228"/>
    <mergeCell ref="A230:B230"/>
    <mergeCell ref="A231:B231"/>
    <mergeCell ref="I210:I215"/>
    <mergeCell ref="J210:J215"/>
    <mergeCell ref="L210:L215"/>
    <mergeCell ref="A219:P219"/>
    <mergeCell ref="I220:I225"/>
    <mergeCell ref="J220:J225"/>
    <mergeCell ref="L220:L225"/>
    <mergeCell ref="B149:B176"/>
    <mergeCell ref="A177:C177"/>
    <mergeCell ref="B178:B190"/>
    <mergeCell ref="A191:C191"/>
    <mergeCell ref="B192:B193"/>
    <mergeCell ref="A194:C194"/>
    <mergeCell ref="B89:B110"/>
    <mergeCell ref="A111:C111"/>
    <mergeCell ref="B112:B131"/>
    <mergeCell ref="A132:C132"/>
    <mergeCell ref="B133:B147"/>
    <mergeCell ref="A148:C148"/>
    <mergeCell ref="B58:B60"/>
    <mergeCell ref="B61:B65"/>
    <mergeCell ref="B66:B72"/>
    <mergeCell ref="B77:B78"/>
    <mergeCell ref="B79:B81"/>
    <mergeCell ref="B84:B85"/>
    <mergeCell ref="B38:B39"/>
    <mergeCell ref="B40:B41"/>
    <mergeCell ref="B43:B48"/>
    <mergeCell ref="B49:B50"/>
    <mergeCell ref="B51:B52"/>
    <mergeCell ref="B55:B57"/>
    <mergeCell ref="A12:D12"/>
    <mergeCell ref="B16:B19"/>
    <mergeCell ref="B20:B23"/>
    <mergeCell ref="B24:B27"/>
    <mergeCell ref="B28:B35"/>
    <mergeCell ref="B36:B37"/>
    <mergeCell ref="I7:I9"/>
    <mergeCell ref="J7:J9"/>
    <mergeCell ref="K7:K9"/>
    <mergeCell ref="L7:L8"/>
    <mergeCell ref="M7:Q7"/>
    <mergeCell ref="D8:D9"/>
    <mergeCell ref="F8:G8"/>
    <mergeCell ref="P8:Q8"/>
    <mergeCell ref="A1:B1"/>
    <mergeCell ref="A2:B2"/>
    <mergeCell ref="A3:B3"/>
    <mergeCell ref="A4:B4"/>
    <mergeCell ref="A5:Q5"/>
    <mergeCell ref="A7:A9"/>
    <mergeCell ref="B7:B9"/>
    <mergeCell ref="C7:C9"/>
    <mergeCell ref="D7:G7"/>
    <mergeCell ref="H7:H9"/>
  </mergeCells>
  <pageMargins left="0.2" right="0.2" top="0.17" bottom="0.18" header="0.17" footer="0.17"/>
  <pageSetup paperSize="9" scale="57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2015-02-25T10:36:27Z</dcterms:modified>
</cp:coreProperties>
</file>